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235" windowHeight="11055"/>
  </bookViews>
  <sheets>
    <sheet name="Transport orders" sheetId="1" r:id="rId1"/>
    <sheet name="Emission tool" sheetId="2" r:id="rId2"/>
    <sheet name="Construction tool" sheetId="3" r:id="rId3"/>
    <sheet name="Freight prices" sheetId="4" r:id="rId4"/>
  </sheets>
  <definedNames>
    <definedName name="_xlnm._FilterDatabase" localSheetId="0" hidden="1">'Transport orders'!$A$2:$S$86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'Transport orders'!$T$18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E67" i="1" l="1"/>
  <c r="F2" i="1"/>
  <c r="E78" i="1"/>
  <c r="E2" i="1" s="1"/>
  <c r="S2" i="1"/>
  <c r="S78" i="1"/>
  <c r="S16" i="1"/>
  <c r="S45" i="1"/>
  <c r="S49" i="1"/>
  <c r="S77" i="1"/>
  <c r="S3" i="1"/>
  <c r="S85" i="1"/>
  <c r="S35" i="1"/>
  <c r="S36" i="1"/>
  <c r="S69" i="1"/>
  <c r="S20" i="1"/>
  <c r="S25" i="1"/>
  <c r="S66" i="1"/>
  <c r="S73" i="1"/>
  <c r="S18" i="1"/>
  <c r="S43" i="1"/>
  <c r="S30" i="1"/>
  <c r="S82" i="1"/>
  <c r="S52" i="1"/>
  <c r="S60" i="1"/>
  <c r="S65" i="1"/>
  <c r="S7" i="1"/>
  <c r="S28" i="1"/>
  <c r="S64" i="1"/>
  <c r="S74" i="1"/>
  <c r="S71" i="1"/>
  <c r="S37" i="1"/>
  <c r="S27" i="1"/>
  <c r="S58" i="1"/>
  <c r="S13" i="1"/>
  <c r="S70" i="1"/>
  <c r="S10" i="1"/>
  <c r="S63" i="1"/>
  <c r="S84" i="1"/>
  <c r="S56" i="1"/>
  <c r="S42" i="1"/>
  <c r="S67" i="1"/>
  <c r="S19" i="1"/>
  <c r="S32" i="1"/>
  <c r="S12" i="1"/>
  <c r="S38" i="1"/>
  <c r="S46" i="1"/>
  <c r="S11" i="1"/>
  <c r="S24" i="1"/>
  <c r="S62" i="1"/>
  <c r="S34" i="1"/>
  <c r="S44" i="1"/>
  <c r="S41" i="1"/>
  <c r="S55" i="1"/>
  <c r="S57" i="1"/>
  <c r="S54" i="1"/>
  <c r="S72" i="1"/>
  <c r="S33" i="1"/>
  <c r="S14" i="1"/>
  <c r="S40" i="1"/>
  <c r="S23" i="1"/>
  <c r="S83" i="1"/>
  <c r="S8" i="1"/>
  <c r="S61" i="1"/>
  <c r="S39" i="1"/>
  <c r="S76" i="1"/>
  <c r="S31" i="1"/>
  <c r="S26" i="1"/>
  <c r="S6" i="1"/>
  <c r="S80" i="1"/>
  <c r="S59" i="1"/>
  <c r="S29" i="1"/>
  <c r="S9" i="1"/>
  <c r="S5" i="1"/>
  <c r="S21" i="1"/>
  <c r="S81" i="1"/>
  <c r="S53" i="1"/>
  <c r="S51" i="1"/>
  <c r="S50" i="1"/>
  <c r="S79" i="1"/>
  <c r="S17" i="1"/>
  <c r="S68" i="1"/>
  <c r="S22" i="1"/>
  <c r="S86" i="1"/>
  <c r="S47" i="1"/>
  <c r="S15" i="1"/>
  <c r="S75" i="1"/>
  <c r="S4" i="1"/>
  <c r="S48" i="1"/>
  <c r="O15" i="1"/>
  <c r="O47" i="1"/>
  <c r="O76" i="1" l="1"/>
  <c r="O44" i="1"/>
  <c r="O14" i="1"/>
  <c r="O54" i="1"/>
  <c r="O55" i="1"/>
  <c r="O20" i="1" l="1"/>
  <c r="O77" i="1"/>
  <c r="O3" i="1"/>
  <c r="O85" i="1"/>
  <c r="O27" i="1" l="1"/>
  <c r="G19" i="3"/>
  <c r="I19" i="3" s="1"/>
  <c r="F19" i="3"/>
  <c r="G18" i="3"/>
  <c r="I18" i="3" s="1"/>
  <c r="F18" i="3"/>
  <c r="I17" i="3"/>
  <c r="F17" i="3"/>
  <c r="G17" i="3" s="1"/>
  <c r="D12" i="3"/>
  <c r="O16" i="1"/>
  <c r="O75" i="1" l="1"/>
  <c r="O82" i="1" l="1"/>
  <c r="O30" i="1"/>
  <c r="O68" i="1" l="1"/>
  <c r="O17" i="1"/>
  <c r="O79" i="1"/>
  <c r="O50" i="1"/>
  <c r="O51" i="1"/>
  <c r="O53" i="1"/>
  <c r="O81" i="1"/>
  <c r="O21" i="1"/>
  <c r="O5" i="1"/>
  <c r="O9" i="1"/>
  <c r="O29" i="1"/>
  <c r="O59" i="1"/>
  <c r="O80" i="1"/>
  <c r="O6" i="1"/>
  <c r="O26" i="1"/>
  <c r="O31" i="1"/>
  <c r="O39" i="1"/>
  <c r="O61" i="1"/>
  <c r="O8" i="1"/>
  <c r="O23" i="1"/>
  <c r="O40" i="1"/>
  <c r="O33" i="1"/>
  <c r="O72" i="1"/>
  <c r="O57" i="1"/>
  <c r="O41" i="1"/>
  <c r="O34" i="1"/>
  <c r="O62" i="1"/>
  <c r="O24" i="1"/>
  <c r="O11" i="1"/>
  <c r="O46" i="1"/>
  <c r="O38" i="1"/>
  <c r="O12" i="1"/>
  <c r="O32" i="1"/>
  <c r="O19" i="1"/>
  <c r="O67" i="1"/>
  <c r="O42" i="1"/>
  <c r="O56" i="1"/>
  <c r="O84" i="1"/>
  <c r="O63" i="1"/>
  <c r="O10" i="1"/>
  <c r="O70" i="1"/>
  <c r="O13" i="1"/>
  <c r="O58" i="1"/>
  <c r="O37" i="1"/>
  <c r="O71" i="1"/>
  <c r="O64" i="1"/>
  <c r="O28" i="1"/>
  <c r="O7" i="1"/>
  <c r="O65" i="1"/>
  <c r="O60" i="1"/>
  <c r="O52" i="1"/>
  <c r="O43" i="1"/>
  <c r="O18" i="1"/>
  <c r="O73" i="1"/>
  <c r="O66" i="1"/>
  <c r="O25" i="1"/>
  <c r="O69" i="1"/>
  <c r="O36" i="1"/>
  <c r="O35" i="1"/>
  <c r="O49" i="1"/>
  <c r="O45" i="1"/>
  <c r="O78" i="1"/>
  <c r="O2" i="1"/>
  <c r="O86" i="1"/>
  <c r="O22" i="1"/>
  <c r="O48" i="1"/>
  <c r="D16" i="2"/>
  <c r="D17" i="2"/>
  <c r="D18" i="2"/>
  <c r="D13" i="2"/>
  <c r="D14" i="2"/>
  <c r="D15" i="2"/>
  <c r="D12" i="2"/>
  <c r="D3" i="2"/>
  <c r="D4" i="2"/>
  <c r="D5" i="2"/>
  <c r="D6" i="2"/>
  <c r="D7" i="2"/>
  <c r="D8" i="2"/>
  <c r="D9" i="2"/>
  <c r="D10" i="2"/>
  <c r="D11" i="2"/>
  <c r="D19" i="2"/>
  <c r="D20" i="2"/>
  <c r="D21" i="2"/>
  <c r="D22" i="2"/>
  <c r="D23" i="2"/>
  <c r="D2" i="2"/>
</calcChain>
</file>

<file path=xl/comments1.xml><?xml version="1.0" encoding="utf-8"?>
<comments xmlns="http://schemas.openxmlformats.org/spreadsheetml/2006/main">
  <authors>
    <author>E.H. Langstraat</author>
  </authors>
  <commentList>
    <comment ref="O1" authorId="0">
      <text>
        <r>
          <rPr>
            <b/>
            <sz val="9"/>
            <color indexed="81"/>
            <rFont val="Tahoma"/>
            <family val="2"/>
          </rPr>
          <t>Source:
http://co2emissiefactoren.nl/lijst-emissiefactoren/#goederenvervo</t>
        </r>
        <r>
          <rPr>
            <sz val="9"/>
            <color indexed="81"/>
            <rFont val="Tahoma"/>
            <family val="2"/>
          </rPr>
          <t xml:space="preserve">
http://co2emissiefactoren.nl/lijst-emissiefactoren/#goederenvervoer</t>
        </r>
      </text>
    </comment>
  </commentList>
</comments>
</file>

<file path=xl/sharedStrings.xml><?xml version="1.0" encoding="utf-8"?>
<sst xmlns="http://schemas.openxmlformats.org/spreadsheetml/2006/main" count="1151" uniqueCount="479">
  <si>
    <t>Description</t>
  </si>
  <si>
    <t>UoM</t>
  </si>
  <si>
    <t>Size</t>
  </si>
  <si>
    <t>Construction plan</t>
  </si>
  <si>
    <t>Construction phase</t>
  </si>
  <si>
    <t>Floors</t>
  </si>
  <si>
    <t>Composite slabs</t>
  </si>
  <si>
    <t>Roofs</t>
  </si>
  <si>
    <t>Light steel infill wall panels</t>
  </si>
  <si>
    <t>Walls</t>
  </si>
  <si>
    <t>Facade</t>
  </si>
  <si>
    <t>Metallic panels</t>
  </si>
  <si>
    <t>Hollow steel sections</t>
  </si>
  <si>
    <t>Color coated Steel cassette panels (flat)</t>
  </si>
  <si>
    <t>Color coated Steel cassette panels (folded)</t>
  </si>
  <si>
    <t>Glass panels</t>
  </si>
  <si>
    <t>Interior I</t>
  </si>
  <si>
    <t>Interior II</t>
  </si>
  <si>
    <t>Brick slips</t>
  </si>
  <si>
    <t>Exterior I</t>
  </si>
  <si>
    <t>Exterior II</t>
  </si>
  <si>
    <t>Base I</t>
  </si>
  <si>
    <t>Building speed</t>
  </si>
  <si>
    <t>Interior III</t>
  </si>
  <si>
    <t>mtr long</t>
  </si>
  <si>
    <t>Mass (kg)</t>
  </si>
  <si>
    <t>Prefab cable trays (heating, water, ICT)</t>
  </si>
  <si>
    <t>360 mtr/day</t>
  </si>
  <si>
    <t>Interior V</t>
  </si>
  <si>
    <t>Office</t>
  </si>
  <si>
    <t>Hospital equipment</t>
  </si>
  <si>
    <t>Medical equipment</t>
  </si>
  <si>
    <t>Boilers</t>
  </si>
  <si>
    <t>Laundry units</t>
  </si>
  <si>
    <t>Safety units</t>
  </si>
  <si>
    <t>Surgical units</t>
  </si>
  <si>
    <t>Intensive care units</t>
  </si>
  <si>
    <t>Interior IV</t>
  </si>
  <si>
    <t>Therapeutic units</t>
  </si>
  <si>
    <t>Clinical laboratory units</t>
  </si>
  <si>
    <t>Imaging scanners</t>
  </si>
  <si>
    <t>Medical laser devices</t>
  </si>
  <si>
    <t>Radiologic units</t>
  </si>
  <si>
    <t>Patient units (pumps)</t>
  </si>
  <si>
    <t>Patient units (beds)</t>
  </si>
  <si>
    <t>Radiation therapeutic units</t>
  </si>
  <si>
    <t>Research laboratory units</t>
  </si>
  <si>
    <t>Color coated Steel cassette panels (windows)</t>
  </si>
  <si>
    <t>piece</t>
  </si>
  <si>
    <t>brick</t>
  </si>
  <si>
    <t>Supplier</t>
  </si>
  <si>
    <t>Address</t>
  </si>
  <si>
    <t>Winssen</t>
  </si>
  <si>
    <t>Preparation_water</t>
  </si>
  <si>
    <t>Basement</t>
  </si>
  <si>
    <t>Base II</t>
  </si>
  <si>
    <t>Forced Air Heating and Ventilation Unit</t>
  </si>
  <si>
    <t>HVAC piping</t>
  </si>
  <si>
    <t>Emergency power unit</t>
  </si>
  <si>
    <t>Gas generator (continuous)</t>
  </si>
  <si>
    <t>Standby generator</t>
  </si>
  <si>
    <t>CAT</t>
  </si>
  <si>
    <t>Patient area</t>
  </si>
  <si>
    <t>Waiting room furniture</t>
  </si>
  <si>
    <t>External space</t>
  </si>
  <si>
    <t>Paving stones</t>
  </si>
  <si>
    <t>Exterior III</t>
  </si>
  <si>
    <t>Interior VI</t>
  </si>
  <si>
    <t>Retail store interior</t>
  </si>
  <si>
    <t>Outside lighting</t>
  </si>
  <si>
    <t>Kitchen units</t>
  </si>
  <si>
    <t>Inside lighting</t>
  </si>
  <si>
    <t>Garden furniture</t>
  </si>
  <si>
    <t>Garden plants and trees</t>
  </si>
  <si>
    <t>River sediments</t>
  </si>
  <si>
    <t>Fire fighting system</t>
  </si>
  <si>
    <t>Sterile compounding unit</t>
  </si>
  <si>
    <t>Sky lights</t>
  </si>
  <si>
    <t>Washroom units</t>
  </si>
  <si>
    <t>Non-invasive patient units</t>
  </si>
  <si>
    <t>Van Merksteijn</t>
  </si>
  <si>
    <t>Almelo</t>
  </si>
  <si>
    <t>Preparation_land</t>
  </si>
  <si>
    <t>Site preparation I</t>
  </si>
  <si>
    <t>Site preparation II</t>
  </si>
  <si>
    <t>Interior doors</t>
  </si>
  <si>
    <t>Quantity</t>
  </si>
  <si>
    <t>230 x 110 mm</t>
  </si>
  <si>
    <t>Brickwork red clay, pallet</t>
  </si>
  <si>
    <t>500</t>
  </si>
  <si>
    <t>1,250</t>
  </si>
  <si>
    <t>80</t>
  </si>
  <si>
    <t>55</t>
  </si>
  <si>
    <t>12</t>
  </si>
  <si>
    <t>Limburgia Utiliteitsdeuren BV</t>
  </si>
  <si>
    <t>Someren</t>
  </si>
  <si>
    <t>Fagerhult</t>
  </si>
  <si>
    <t>Houten</t>
  </si>
  <si>
    <t>800</t>
  </si>
  <si>
    <t>14</t>
  </si>
  <si>
    <t>Staircases prefab concrete</t>
  </si>
  <si>
    <t>8</t>
  </si>
  <si>
    <t>15</t>
  </si>
  <si>
    <t>Siemens</t>
  </si>
  <si>
    <t>Bulldozers, rental</t>
  </si>
  <si>
    <t>Roden</t>
  </si>
  <si>
    <t>AL-KO Luchttechniek B.V.</t>
  </si>
  <si>
    <t>Dewatering pumps, rental</t>
  </si>
  <si>
    <t>4</t>
  </si>
  <si>
    <t>2</t>
  </si>
  <si>
    <t>Item no.</t>
  </si>
  <si>
    <t>Office furniture</t>
  </si>
  <si>
    <t>Haelvoet nv</t>
  </si>
  <si>
    <t>Dräger Nederland B.V.</t>
  </si>
  <si>
    <t>Zoetermeer</t>
  </si>
  <si>
    <t>MTD landschapsarchitecten</t>
  </si>
  <si>
    <t>Den Bosch</t>
  </si>
  <si>
    <t>WSP Systems B.V.</t>
  </si>
  <si>
    <t>Overberg</t>
  </si>
  <si>
    <t>Kampri BV</t>
  </si>
  <si>
    <t>Kampen</t>
  </si>
  <si>
    <t>Lumeco</t>
  </si>
  <si>
    <t>Hendrik-Ido-Ambacht</t>
  </si>
  <si>
    <t>Verhoeven Elektrotechniek</t>
  </si>
  <si>
    <t>Oss</t>
  </si>
  <si>
    <t>Technische Unie</t>
  </si>
  <si>
    <t>Alphen a/d Rijn</t>
  </si>
  <si>
    <t>1</t>
  </si>
  <si>
    <t>6</t>
  </si>
  <si>
    <t>Waste water unit</t>
  </si>
  <si>
    <t>Pharmafilter</t>
  </si>
  <si>
    <t>Amsterdam</t>
  </si>
  <si>
    <t>Tiel</t>
  </si>
  <si>
    <t>Systemair</t>
  </si>
  <si>
    <t>Distributed HVAC units</t>
  </si>
  <si>
    <t>Harderwijk</t>
  </si>
  <si>
    <t>Van der Spek</t>
  </si>
  <si>
    <t>Vianen</t>
  </si>
  <si>
    <t>Tata Steel</t>
  </si>
  <si>
    <t>Maastricht</t>
  </si>
  <si>
    <t>Kingspan</t>
  </si>
  <si>
    <t>Wijnker Van Lint Staalbouwers</t>
  </si>
  <si>
    <t>Schagen</t>
  </si>
  <si>
    <t>Scheldebouw</t>
  </si>
  <si>
    <t>Middelburg</t>
  </si>
  <si>
    <t>Verwol Complete Interieur Realisatie</t>
  </si>
  <si>
    <t>Opmeer</t>
  </si>
  <si>
    <t>Viesmann Nederland B.V.</t>
  </si>
  <si>
    <t>Capelle a/d Ijssel</t>
  </si>
  <si>
    <t>Boom B.V.</t>
  </si>
  <si>
    <t>Mombarg Betonelementen B.V.</t>
  </si>
  <si>
    <t>Ulft</t>
  </si>
  <si>
    <t>Data and computer center</t>
  </si>
  <si>
    <t>Fire Technology</t>
  </si>
  <si>
    <t>Nijmegen</t>
  </si>
  <si>
    <t>Rotterdam</t>
  </si>
  <si>
    <t>Lekkerkerker</t>
  </si>
  <si>
    <t>Ballast Nedam</t>
  </si>
  <si>
    <t>Martens en Van Oord</t>
  </si>
  <si>
    <t>Oosterhout</t>
  </si>
  <si>
    <t>Betoncentrale Zwijndrecht</t>
  </si>
  <si>
    <t>Zwijndrecht</t>
  </si>
  <si>
    <t>BisoTON B.V.</t>
  </si>
  <si>
    <t>Ede</t>
  </si>
  <si>
    <t>Portland cement silo</t>
  </si>
  <si>
    <t>Daas Baksteen Zeddam B.V.</t>
  </si>
  <si>
    <t>Azewijn</t>
  </si>
  <si>
    <t>M&amp;I Partners</t>
  </si>
  <si>
    <t>Zeist</t>
  </si>
  <si>
    <t>Mode of transport</t>
  </si>
  <si>
    <t>Emissions</t>
  </si>
  <si>
    <t>Freight price</t>
  </si>
  <si>
    <t>Delivery time</t>
  </si>
  <si>
    <t>&lt; 20 ton</t>
  </si>
  <si>
    <t>tonkilometer</t>
  </si>
  <si>
    <t>&gt; 20 ton</t>
  </si>
  <si>
    <t>Diesel</t>
  </si>
  <si>
    <t>350 ton</t>
  </si>
  <si>
    <t>550 ton</t>
  </si>
  <si>
    <t>1350 ton</t>
  </si>
  <si>
    <t>5500 ton</t>
  </si>
  <si>
    <t>Goods</t>
  </si>
  <si>
    <t>Mode</t>
  </si>
  <si>
    <t>Kg CO2 WTW</t>
  </si>
  <si>
    <t>+ chassis</t>
  </si>
  <si>
    <t>Electric</t>
  </si>
  <si>
    <t>Combination</t>
  </si>
  <si>
    <t>Delivery van</t>
  </si>
  <si>
    <t>32 TEU</t>
  </si>
  <si>
    <t>96 TEU</t>
  </si>
  <si>
    <t>200 TEU</t>
  </si>
  <si>
    <t>470 TEU</t>
  </si>
  <si>
    <t>Size/type</t>
  </si>
  <si>
    <t>3,5 to 10 ton</t>
  </si>
  <si>
    <t>10 to 20 ton</t>
  </si>
  <si>
    <t xml:space="preserve">Lorry </t>
  </si>
  <si>
    <t xml:space="preserve">Train </t>
  </si>
  <si>
    <t xml:space="preserve">Inland ship </t>
  </si>
  <si>
    <t xml:space="preserve">Container </t>
  </si>
  <si>
    <t>X</t>
  </si>
  <si>
    <t>Y</t>
  </si>
  <si>
    <t>x</t>
  </si>
  <si>
    <t>Capelle a/d IJssel</t>
  </si>
  <si>
    <t>Distance (km)</t>
  </si>
  <si>
    <t>CO2 (kg)</t>
  </si>
  <si>
    <t>bundle</t>
  </si>
  <si>
    <t>Reinforced steel bars, 24 per bundle</t>
  </si>
  <si>
    <t>Reinforced steel bars, 12 per bundle</t>
  </si>
  <si>
    <t>Reinforced steel mesh, 25 per bundle</t>
  </si>
  <si>
    <t>Hot rolded channel steel</t>
  </si>
  <si>
    <t>100</t>
  </si>
  <si>
    <t>400.8</t>
  </si>
  <si>
    <t>H profile steel beams</t>
  </si>
  <si>
    <t>68</t>
  </si>
  <si>
    <t>Long span steel beams</t>
  </si>
  <si>
    <t>Cold ironed down-stand beams</t>
  </si>
  <si>
    <t>270</t>
  </si>
  <si>
    <t>88</t>
  </si>
  <si>
    <t>45</t>
  </si>
  <si>
    <t>300</t>
  </si>
  <si>
    <t>150</t>
  </si>
  <si>
    <t>Hot ironed cellular beams</t>
  </si>
  <si>
    <t>Tower crane, 50 meter reach, rental</t>
  </si>
  <si>
    <t>Arcelor Mittal</t>
  </si>
  <si>
    <t>Sheet piles quayside</t>
  </si>
  <si>
    <t>Sheet piles basement</t>
  </si>
  <si>
    <t>m3</t>
  </si>
  <si>
    <t>Demolition debris</t>
  </si>
  <si>
    <t>(10 x 10 x 30 x 0,33) / 27</t>
  </si>
  <si>
    <t>Haitsma Beton</t>
  </si>
  <si>
    <t>Kootstertille</t>
  </si>
  <si>
    <t>Dordrecht</t>
  </si>
  <si>
    <t>Free-spanning prestressed concrete beams</t>
  </si>
  <si>
    <t>Concrete piles</t>
  </si>
  <si>
    <t>110</t>
  </si>
  <si>
    <t>Schokbeton/Vander Wees</t>
  </si>
  <si>
    <t>y</t>
  </si>
  <si>
    <t>Concrete for reinforced concrete slabs</t>
  </si>
  <si>
    <t>sand</t>
  </si>
  <si>
    <t xml:space="preserve">Ratio: </t>
  </si>
  <si>
    <t>gravel</t>
  </si>
  <si>
    <t>Bulk density:</t>
  </si>
  <si>
    <t>kg/m3</t>
  </si>
  <si>
    <t>GP cement</t>
  </si>
  <si>
    <t>Sand with Gravel, dry:</t>
  </si>
  <si>
    <t>1,650</t>
  </si>
  <si>
    <t>https://www.quora.com/What-is-bulk-density-of-cement-aggregate-sand</t>
  </si>
  <si>
    <t>Volume:</t>
  </si>
  <si>
    <t>n.a.</t>
  </si>
  <si>
    <t>average:</t>
  </si>
  <si>
    <t>Concrete (kg):</t>
  </si>
  <si>
    <t>Cub. Area m3:</t>
  </si>
  <si>
    <t>Concrete m3:</t>
  </si>
  <si>
    <t xml:space="preserve">Total m3: </t>
  </si>
  <si>
    <t>Overspanning m:</t>
  </si>
  <si>
    <t>Beam m:</t>
  </si>
  <si>
    <t>Units:</t>
  </si>
  <si>
    <t>Insulation, bundled (for 12.000 m2)</t>
  </si>
  <si>
    <t>Insulation, bundled (for 5.000 m2)</t>
  </si>
  <si>
    <t>Insulation Kingspan</t>
  </si>
  <si>
    <t>Density kg/m3:</t>
  </si>
  <si>
    <t xml:space="preserve">beam m: </t>
  </si>
  <si>
    <t>length m:</t>
  </si>
  <si>
    <t>thick m:</t>
  </si>
  <si>
    <t>bundle m:</t>
  </si>
  <si>
    <t>roof</t>
  </si>
  <si>
    <t>wall</t>
  </si>
  <si>
    <t>floor</t>
  </si>
  <si>
    <t>820</t>
  </si>
  <si>
    <t>700</t>
  </si>
  <si>
    <t>Venesta</t>
  </si>
  <si>
    <t>cubicle</t>
  </si>
  <si>
    <t>62</t>
  </si>
  <si>
    <t>3</t>
  </si>
  <si>
    <t>Basement (B)</t>
  </si>
  <si>
    <t>Basement (A)</t>
  </si>
  <si>
    <t>Basement (C)</t>
  </si>
  <si>
    <t>meter</t>
  </si>
  <si>
    <t>Medical gas storage tank</t>
  </si>
  <si>
    <t>75</t>
  </si>
  <si>
    <t>108</t>
  </si>
  <si>
    <t>52</t>
  </si>
  <si>
    <t>66</t>
  </si>
  <si>
    <t>275</t>
  </si>
  <si>
    <t>9</t>
  </si>
  <si>
    <t xml:space="preserve">Fixed floor hight m: </t>
  </si>
  <si>
    <t>688</t>
  </si>
  <si>
    <t>385</t>
  </si>
  <si>
    <t>58</t>
  </si>
  <si>
    <t>35</t>
  </si>
  <si>
    <t>918 x 338 x 345 mm</t>
  </si>
  <si>
    <t>23</t>
  </si>
  <si>
    <t>42</t>
  </si>
  <si>
    <t>396</t>
  </si>
  <si>
    <t>18</t>
  </si>
  <si>
    <t>16</t>
  </si>
  <si>
    <t>400 x220 x 200 mm</t>
  </si>
  <si>
    <t>Medical instruments</t>
  </si>
  <si>
    <t>Zeppelin Medical Technology</t>
  </si>
  <si>
    <t>1150 x 1045 x 790 mm</t>
  </si>
  <si>
    <t>200</t>
  </si>
  <si>
    <t>Ceiling mounted surgical supply unit</t>
  </si>
  <si>
    <t>1000 x 2 x 15 (s.g. mud = 1.73)</t>
  </si>
  <si>
    <t>7900 x 3400 x 3730 mm</t>
  </si>
  <si>
    <t>750 x 220 x 22000 mm</t>
  </si>
  <si>
    <t>630 x 190 x 16000 mm</t>
  </si>
  <si>
    <t>3381 x 1673 x 1842 mm</t>
  </si>
  <si>
    <t>320 x 320 x 22000 mm</t>
  </si>
  <si>
    <t>15600 x 3000 mm</t>
  </si>
  <si>
    <t>(3000 x 3500 x 12000) x 8</t>
  </si>
  <si>
    <t>3000 x 2500 x 105000</t>
  </si>
  <si>
    <t>2200 x 2500 x 75000</t>
  </si>
  <si>
    <t>2200 x 2200 x 6500 mm</t>
  </si>
  <si>
    <t>4000 x 4000 x 3000 mm</t>
  </si>
  <si>
    <t>2000 x 3200 x 2200 mm</t>
  </si>
  <si>
    <t>8000 x 305 mm</t>
  </si>
  <si>
    <t>8000 x 660 mm</t>
  </si>
  <si>
    <t>9400 x 3500 x 2700 mm</t>
  </si>
  <si>
    <t>4400 x 2500 x 1800 mm</t>
  </si>
  <si>
    <t>2000 x 1000 x 225 mm</t>
  </si>
  <si>
    <t>35000 x 12000 mm</t>
  </si>
  <si>
    <t>330 x 160 x 8000 mm</t>
  </si>
  <si>
    <t>6500 x 2500 x 2000 mm</t>
  </si>
  <si>
    <t xml:space="preserve">  1200 x 950 x 40000 mm</t>
  </si>
  <si>
    <t>350 x 300 x 12000 mm</t>
  </si>
  <si>
    <t>8 x 10000 mm</t>
  </si>
  <si>
    <t xml:space="preserve">16 x 10000 mm </t>
  </si>
  <si>
    <t xml:space="preserve"> 5000 x 2000 mm</t>
  </si>
  <si>
    <t>690 x 300 x 25000 mm</t>
  </si>
  <si>
    <t>400 x 400 x 15000 mm</t>
  </si>
  <si>
    <t>160 x 80 x 12000 mm</t>
  </si>
  <si>
    <t>3600/44</t>
  </si>
  <si>
    <t>3600/36</t>
  </si>
  <si>
    <t>8640/36</t>
  </si>
  <si>
    <t>1000 x 2400 mm</t>
  </si>
  <si>
    <t>1000 x 2200 mm</t>
  </si>
  <si>
    <t>900 x 2000 mm</t>
  </si>
  <si>
    <t>2400  x 1050 x 1200 mm</t>
  </si>
  <si>
    <t>1200 x 600 x 37 mm</t>
  </si>
  <si>
    <t>1200 x 1400 x 2000  mm</t>
  </si>
  <si>
    <t>12000 x 6500 x 4800 mm</t>
  </si>
  <si>
    <t>8000 x 5000 x 2400 mm</t>
  </si>
  <si>
    <t>4400 x 1600 x 450</t>
  </si>
  <si>
    <t>4400 x 800 x 300</t>
  </si>
  <si>
    <t>175</t>
  </si>
  <si>
    <t>125</t>
  </si>
  <si>
    <t>210</t>
  </si>
  <si>
    <t>2200 x 800 x 150</t>
  </si>
  <si>
    <t>130</t>
  </si>
  <si>
    <t xml:space="preserve"> 280</t>
  </si>
  <si>
    <t>2800 x 1500 x 2000 mm</t>
  </si>
  <si>
    <t>2200 x 800 x 450 mm</t>
  </si>
  <si>
    <t>2200 x 800 x 300 mm</t>
  </si>
  <si>
    <t>2200 x 1800 x 1800 mm</t>
  </si>
  <si>
    <t>2500 x 2500 x 1800 mm</t>
  </si>
  <si>
    <t>1000 x 1000 x 2000 mm</t>
  </si>
  <si>
    <t>Anaesthetics units</t>
  </si>
  <si>
    <t>645</t>
  </si>
  <si>
    <t>1200 x 1200 x 1850 mm</t>
  </si>
  <si>
    <t>2200 x 1500 x 2000 mm</t>
  </si>
  <si>
    <t>Pulmonary testing units</t>
  </si>
  <si>
    <t>600 x 600 x 1900 mm</t>
  </si>
  <si>
    <t>Medical Equipment Europe</t>
  </si>
  <si>
    <t>Operating support units</t>
  </si>
  <si>
    <t>20</t>
  </si>
  <si>
    <t>400 x 600 x 300 mm</t>
  </si>
  <si>
    <t>Nuova</t>
  </si>
  <si>
    <t>cassette</t>
  </si>
  <si>
    <t>32</t>
  </si>
  <si>
    <t>600 x 400 x 150 mm</t>
  </si>
  <si>
    <t>400 x 400 x 500 mm</t>
  </si>
  <si>
    <t>1500 x 750 x 500 mm</t>
  </si>
  <si>
    <t xml:space="preserve">600 x 300 x 180 mm </t>
  </si>
  <si>
    <t>Country</t>
  </si>
  <si>
    <t>NL</t>
  </si>
  <si>
    <t>BE</t>
  </si>
  <si>
    <t>Ingelmunster</t>
  </si>
  <si>
    <t>FR</t>
  </si>
  <si>
    <t>Messempré</t>
  </si>
  <si>
    <t>DE</t>
  </si>
  <si>
    <t>Köln</t>
  </si>
  <si>
    <t>Erlangen</t>
  </si>
  <si>
    <t>Ratzeburg</t>
  </si>
  <si>
    <t>Hammelburg</t>
  </si>
  <si>
    <t>AT</t>
  </si>
  <si>
    <t>Dornbirn</t>
  </si>
  <si>
    <t>GB</t>
  </si>
  <si>
    <t>Gravesend</t>
  </si>
  <si>
    <t>30</t>
  </si>
  <si>
    <t>24</t>
  </si>
  <si>
    <t>set</t>
  </si>
  <si>
    <t>unit</t>
  </si>
  <si>
    <t>485</t>
  </si>
  <si>
    <t>1800 x 1200 x 1100 mm</t>
  </si>
  <si>
    <t>1200 x 1200 x 1000 mm</t>
  </si>
  <si>
    <t>5500 x 2000 x 1200 mm</t>
  </si>
  <si>
    <t>pallet</t>
  </si>
  <si>
    <t>1100</t>
  </si>
  <si>
    <t>1200 x 800 x 1800 mm</t>
  </si>
  <si>
    <t>pole</t>
  </si>
  <si>
    <t>60</t>
  </si>
  <si>
    <t>235</t>
  </si>
  <si>
    <t>1200 x 200 x 10000 mm</t>
  </si>
  <si>
    <t>25</t>
  </si>
  <si>
    <t>2000 x 700 x 1000 mm</t>
  </si>
  <si>
    <t>50</t>
  </si>
  <si>
    <t>500 x 500 x 6000 mm</t>
  </si>
  <si>
    <t>21000 x 19000 x 65000 mm</t>
  </si>
  <si>
    <t>2000 x 1400 x 2000 mm</t>
  </si>
  <si>
    <t>1000 x 800 x 2000 mm</t>
  </si>
  <si>
    <t>3000 x 2000 x 2000 mm</t>
  </si>
  <si>
    <t>800 x 800 x 2400 mm</t>
  </si>
  <si>
    <t>Medical Systems Hungary Kft.</t>
  </si>
  <si>
    <t>Debrecen</t>
  </si>
  <si>
    <t>HU</t>
  </si>
  <si>
    <t>8500 x 6600 x 5400 mm</t>
  </si>
  <si>
    <t>Eye LASIK surgery units</t>
  </si>
  <si>
    <t>22500</t>
  </si>
  <si>
    <t>Parcel</t>
  </si>
  <si>
    <t>General cargo</t>
  </si>
  <si>
    <t>5</t>
  </si>
  <si>
    <t>1400 x 350 x 280 mm</t>
  </si>
  <si>
    <t>Price €</t>
  </si>
  <si>
    <t>TEU</t>
  </si>
  <si>
    <t>Note: leave surcharges out of scope!</t>
  </si>
  <si>
    <t>Spot price</t>
  </si>
  <si>
    <t>Calculation</t>
  </si>
  <si>
    <t>Daily rate</t>
  </si>
  <si>
    <t>Lorry daily rate</t>
  </si>
  <si>
    <t>Price</t>
  </si>
  <si>
    <t>Tonne kilometre</t>
  </si>
  <si>
    <t>A</t>
  </si>
  <si>
    <t>Intermodal</t>
  </si>
  <si>
    <t>Rail freight rate</t>
  </si>
  <si>
    <t>Maximum weight</t>
  </si>
  <si>
    <t>Maximum volume</t>
  </si>
  <si>
    <t>Voyage</t>
  </si>
  <si>
    <t>Lorry TKM</t>
  </si>
  <si>
    <t>LTL</t>
  </si>
  <si>
    <t>Rush order</t>
  </si>
  <si>
    <t>Laytime</t>
  </si>
  <si>
    <t>Portland cement (1 : 3)</t>
  </si>
  <si>
    <t>Mortar sand &amp; gravel (3 : 1)</t>
  </si>
  <si>
    <t>Mortar</t>
  </si>
  <si>
    <t>40000</t>
  </si>
  <si>
    <t>1). Brick calculation </t>
  </si>
  <si>
    <t>2). cement calculation</t>
  </si>
  <si>
    <t>so, </t>
  </si>
  <si>
    <t>sand calculation</t>
  </si>
  <si>
    <t>convert in meter =0.2m x 0.1m x .01m</t>
  </si>
  <si>
    <t>take brick size =200mm x 100mm x 100mm</t>
  </si>
  <si>
    <t>total volume of brick= 0.2 x 0.1 x 0.1 = 0.002 cum</t>
  </si>
  <si>
    <t>calculate the numbers of brick for 1cum = 1cum/0.002cum= 500 bricks</t>
  </si>
  <si>
    <t>the ratio of cement mortar =1:3</t>
  </si>
  <si>
    <t>sum =1+3=4</t>
  </si>
  <si>
    <t>total dry mortar requried for 1 cum brick masonary = 0.30cum</t>
  </si>
  <si>
    <t>cement = (0.30x1)/4= 0.075 cum</t>
  </si>
  <si>
    <t>convert in KG = 0.075 x 1440=108KG</t>
  </si>
  <si>
    <t>sand =(.30x3)/4 = 0.225cum</t>
  </si>
  <si>
    <t>convert in cement bag= 108/50 = 2.16bag.</t>
  </si>
  <si>
    <t xml:space="preserve"> convert in kg  = 0.225 x 1440 = 324KG</t>
  </si>
  <si>
    <t>572982-57</t>
  </si>
  <si>
    <t>359-33224</t>
  </si>
  <si>
    <t>42810-466</t>
  </si>
  <si>
    <t>41560-521</t>
  </si>
  <si>
    <t>538-20540</t>
  </si>
  <si>
    <t>2454-0395</t>
  </si>
  <si>
    <t>271-18285</t>
  </si>
  <si>
    <t>486908-18</t>
  </si>
  <si>
    <t>34002-634</t>
  </si>
  <si>
    <t>2514-0864</t>
  </si>
  <si>
    <t>2497-4186</t>
  </si>
  <si>
    <t>524-64069</t>
  </si>
  <si>
    <t>26968-894</t>
  </si>
  <si>
    <t>493-07171</t>
  </si>
  <si>
    <t>375725-87</t>
  </si>
  <si>
    <t>47-829928</t>
  </si>
  <si>
    <t>479715-06</t>
  </si>
  <si>
    <t>4421-3184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</si>
</sst>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€&quot;\ 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ill="1" applyAlignment="1">
      <alignment horizontal="right"/>
    </xf>
    <xf numFmtId="166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49" fontId="0" fillId="2" borderId="0" xfId="0" applyNumberFormat="1" applyFill="1" applyAlignment="1">
      <alignment horizontal="center"/>
    </xf>
    <xf numFmtId="2" fontId="0" fillId="2" borderId="0" xfId="0" applyNumberFormat="1" applyFill="1"/>
    <xf numFmtId="0" fontId="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3" fontId="1" fillId="2" borderId="0" xfId="0" applyNumberFormat="1" applyFont="1" applyFill="1"/>
    <xf numFmtId="165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NumberFormat="1" applyFont="1" applyFill="1" applyAlignment="1">
      <alignment horizontal="right"/>
    </xf>
    <xf numFmtId="1" fontId="0" fillId="0" borderId="0" xfId="0" applyNumberFormat="1" applyFont="1" applyFill="1" applyAlignment="1">
      <alignment horizontal="right"/>
    </xf>
    <xf numFmtId="49" fontId="0" fillId="2" borderId="0" xfId="0" applyNumberFormat="1" applyFill="1" applyAlignment="1">
      <alignment horizontal="right"/>
    </xf>
    <xf numFmtId="1" fontId="0" fillId="0" borderId="0" xfId="0" applyNumberFormat="1" applyFill="1" applyAlignment="1">
      <alignment horizontal="right"/>
    </xf>
    <xf numFmtId="0" fontId="5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5" fillId="2" borderId="0" xfId="0" applyFont="1" applyFill="1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8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2" max="2" width="39" customWidth="1"/>
    <col min="3" max="3" width="30" style="6" customWidth="1"/>
    <col min="5" max="6" width="9.85546875" style="3" customWidth="1"/>
    <col min="7" max="7" width="19.5703125" customWidth="1"/>
    <col min="8" max="8" width="18.28515625" customWidth="1"/>
    <col min="9" max="9" width="14.42578125" customWidth="1"/>
    <col min="10" max="10" width="24.7109375" customWidth="1"/>
    <col min="11" max="11" width="19.7109375" customWidth="1"/>
    <col min="12" max="12" width="8.42578125" style="12" customWidth="1"/>
    <col min="13" max="13" width="13.42578125" style="6" customWidth="1"/>
    <col min="14" max="14" width="17.140625" style="14" customWidth="1"/>
    <col min="15" max="15" width="10.28515625" style="14" customWidth="1"/>
    <col min="16" max="16" width="10.28515625" style="6" customWidth="1"/>
    <col min="17" max="17" width="13.140625" customWidth="1"/>
    <col min="18" max="18" width="12.28515625" style="13" customWidth="1"/>
    <col min="19" max="19" width="9.140625" style="14"/>
  </cols>
  <sheetData>
    <row r="1" spans="1:19" s="1" customFormat="1" x14ac:dyDescent="0.25">
      <c r="A1" s="1" t="s">
        <v>110</v>
      </c>
      <c r="B1" s="1" t="s">
        <v>0</v>
      </c>
      <c r="C1" s="9" t="s">
        <v>2</v>
      </c>
      <c r="D1" s="1" t="s">
        <v>1</v>
      </c>
      <c r="E1" s="7" t="s">
        <v>25</v>
      </c>
      <c r="F1" s="7" t="s">
        <v>86</v>
      </c>
      <c r="G1" s="1" t="s">
        <v>3</v>
      </c>
      <c r="H1" s="1" t="s">
        <v>4</v>
      </c>
      <c r="I1" s="1" t="s">
        <v>22</v>
      </c>
      <c r="J1" s="1" t="s">
        <v>50</v>
      </c>
      <c r="K1" s="1" t="s">
        <v>51</v>
      </c>
      <c r="L1" s="9" t="s">
        <v>373</v>
      </c>
      <c r="M1" s="4" t="s">
        <v>203</v>
      </c>
      <c r="N1" s="9" t="s">
        <v>169</v>
      </c>
      <c r="O1" s="9" t="s">
        <v>170</v>
      </c>
      <c r="P1" s="4" t="s">
        <v>204</v>
      </c>
      <c r="Q1" s="1" t="s">
        <v>172</v>
      </c>
      <c r="R1" s="18" t="s">
        <v>171</v>
      </c>
      <c r="S1" s="9" t="s">
        <v>429</v>
      </c>
    </row>
    <row r="2" spans="1:19" s="2" customFormat="1" x14ac:dyDescent="0.25">
      <c r="A2" s="42">
        <v>21281937</v>
      </c>
      <c r="B2" s="2" t="s">
        <v>442</v>
      </c>
      <c r="C2" s="5" t="s">
        <v>248</v>
      </c>
      <c r="D2" s="2" t="s">
        <v>226</v>
      </c>
      <c r="E2" s="36">
        <f>E3*3</f>
        <v>16800</v>
      </c>
      <c r="F2" s="36">
        <f>F3*3</f>
        <v>3</v>
      </c>
      <c r="G2" s="2" t="s">
        <v>82</v>
      </c>
      <c r="H2" s="2" t="s">
        <v>83</v>
      </c>
      <c r="J2" t="s">
        <v>160</v>
      </c>
      <c r="K2" s="2" t="s">
        <v>52</v>
      </c>
      <c r="L2" s="15" t="s">
        <v>374</v>
      </c>
      <c r="M2" s="6"/>
      <c r="N2" s="15" t="s">
        <v>199</v>
      </c>
      <c r="O2" s="14" t="str">
        <f>VLOOKUP(N2,'Emission tool'!D$2:E$24, 2, FALSE)</f>
        <v>Y</v>
      </c>
      <c r="P2" s="6"/>
      <c r="R2" s="19" t="s">
        <v>431</v>
      </c>
      <c r="S2" s="20">
        <f>VLOOKUP(R2,'Freight prices'!A$2:B$15,2, FALSE)</f>
        <v>0</v>
      </c>
    </row>
    <row r="3" spans="1:19" s="2" customFormat="1" x14ac:dyDescent="0.25">
      <c r="A3" s="42">
        <v>22193630</v>
      </c>
      <c r="B3" t="s">
        <v>56</v>
      </c>
      <c r="C3" s="6" t="s">
        <v>311</v>
      </c>
      <c r="D3" s="2" t="s">
        <v>48</v>
      </c>
      <c r="E3" s="3">
        <v>5600</v>
      </c>
      <c r="F3" s="3" t="s">
        <v>127</v>
      </c>
      <c r="G3" t="s">
        <v>275</v>
      </c>
      <c r="H3" t="s">
        <v>21</v>
      </c>
      <c r="I3"/>
      <c r="J3" t="s">
        <v>133</v>
      </c>
      <c r="K3" t="s">
        <v>135</v>
      </c>
      <c r="L3" s="15" t="s">
        <v>374</v>
      </c>
      <c r="M3" s="6"/>
      <c r="N3" s="15" t="s">
        <v>199</v>
      </c>
      <c r="O3" s="14" t="str">
        <f>VLOOKUP(N3,'Emission tool'!D$2:E$24, 2, FALSE)</f>
        <v>Y</v>
      </c>
      <c r="P3" s="6"/>
      <c r="Q3"/>
      <c r="R3" s="19" t="s">
        <v>431</v>
      </c>
      <c r="S3" s="20">
        <f>VLOOKUP(R3,'Freight prices'!A$2:B$15,2, FALSE)</f>
        <v>0</v>
      </c>
    </row>
    <row r="4" spans="1:19" s="2" customFormat="1" x14ac:dyDescent="0.25">
      <c r="A4" s="42">
        <v>22481667</v>
      </c>
      <c r="B4" s="2" t="s">
        <v>233</v>
      </c>
      <c r="C4" s="5" t="s">
        <v>307</v>
      </c>
      <c r="D4" s="2" t="s">
        <v>48</v>
      </c>
      <c r="E4" s="8">
        <v>5519</v>
      </c>
      <c r="F4" s="8" t="s">
        <v>234</v>
      </c>
      <c r="G4" s="2" t="s">
        <v>82</v>
      </c>
      <c r="H4" s="2" t="s">
        <v>83</v>
      </c>
      <c r="J4" s="2" t="s">
        <v>235</v>
      </c>
      <c r="K4" s="2" t="s">
        <v>231</v>
      </c>
      <c r="L4" s="15" t="s">
        <v>374</v>
      </c>
      <c r="M4" s="6"/>
      <c r="N4" s="15" t="s">
        <v>199</v>
      </c>
      <c r="O4" s="14" t="s">
        <v>236</v>
      </c>
      <c r="P4" s="6"/>
      <c r="R4" s="19" t="s">
        <v>431</v>
      </c>
      <c r="S4" s="20">
        <f>VLOOKUP(R4,'Freight prices'!A$2:B$15,2, FALSE)</f>
        <v>0</v>
      </c>
    </row>
    <row r="5" spans="1:19" s="2" customFormat="1" x14ac:dyDescent="0.25">
      <c r="A5" s="42">
        <v>23339929</v>
      </c>
      <c r="B5" t="s">
        <v>71</v>
      </c>
      <c r="C5" s="6" t="s">
        <v>372</v>
      </c>
      <c r="D5" t="s">
        <v>48</v>
      </c>
      <c r="E5" s="3" t="s">
        <v>294</v>
      </c>
      <c r="F5" s="3" t="s">
        <v>293</v>
      </c>
      <c r="G5" t="s">
        <v>30</v>
      </c>
      <c r="H5" t="s">
        <v>37</v>
      </c>
      <c r="I5"/>
      <c r="J5" t="s">
        <v>121</v>
      </c>
      <c r="K5" t="s">
        <v>122</v>
      </c>
      <c r="L5" s="15" t="s">
        <v>374</v>
      </c>
      <c r="M5" s="6"/>
      <c r="N5" s="15" t="s">
        <v>199</v>
      </c>
      <c r="O5" s="14" t="str">
        <f>VLOOKUP(N5,'Emission tool'!D$2:E$24, 2, FALSE)</f>
        <v>Y</v>
      </c>
      <c r="P5" s="6"/>
      <c r="Q5"/>
      <c r="R5" s="19" t="s">
        <v>431</v>
      </c>
      <c r="S5" s="20">
        <f>VLOOKUP(R5,'Freight prices'!A$2:B$15,2, FALSE)</f>
        <v>0</v>
      </c>
    </row>
    <row r="6" spans="1:19" s="2" customFormat="1" x14ac:dyDescent="0.25">
      <c r="A6" s="42">
        <v>24212037</v>
      </c>
      <c r="B6" t="s">
        <v>129</v>
      </c>
      <c r="C6" s="6" t="s">
        <v>407</v>
      </c>
      <c r="D6" t="s">
        <v>48</v>
      </c>
      <c r="E6" s="3">
        <v>72350</v>
      </c>
      <c r="F6" s="3" t="s">
        <v>127</v>
      </c>
      <c r="G6" t="s">
        <v>30</v>
      </c>
      <c r="H6" t="s">
        <v>20</v>
      </c>
      <c r="I6"/>
      <c r="J6" t="s">
        <v>130</v>
      </c>
      <c r="K6" t="s">
        <v>131</v>
      </c>
      <c r="L6" s="15" t="s">
        <v>374</v>
      </c>
      <c r="M6" s="6"/>
      <c r="N6" s="15" t="s">
        <v>199</v>
      </c>
      <c r="O6" s="14" t="str">
        <f>VLOOKUP(N6,'Emission tool'!D$2:E$24, 2, FALSE)</f>
        <v>Y</v>
      </c>
      <c r="P6" s="6"/>
      <c r="Q6"/>
      <c r="R6" s="19" t="s">
        <v>431</v>
      </c>
      <c r="S6" s="20">
        <f>VLOOKUP(R6,'Freight prices'!A$2:B$15,2, FALSE)</f>
        <v>0</v>
      </c>
    </row>
    <row r="7" spans="1:19" s="2" customFormat="1" x14ac:dyDescent="0.25">
      <c r="A7" s="42">
        <v>24278452</v>
      </c>
      <c r="B7" t="s">
        <v>214</v>
      </c>
      <c r="C7" s="6" t="s">
        <v>328</v>
      </c>
      <c r="D7" t="s">
        <v>48</v>
      </c>
      <c r="E7" s="3">
        <v>5200</v>
      </c>
      <c r="F7" s="3" t="s">
        <v>218</v>
      </c>
      <c r="G7" t="s">
        <v>5</v>
      </c>
      <c r="H7" t="s">
        <v>55</v>
      </c>
      <c r="I7"/>
      <c r="J7" t="s">
        <v>141</v>
      </c>
      <c r="K7" t="s">
        <v>142</v>
      </c>
      <c r="L7" s="15" t="s">
        <v>374</v>
      </c>
      <c r="M7" s="6"/>
      <c r="N7" s="15" t="s">
        <v>199</v>
      </c>
      <c r="O7" s="14" t="str">
        <f>VLOOKUP(N7,'Emission tool'!D$2:E$24, 2, FALSE)</f>
        <v>Y</v>
      </c>
      <c r="P7" s="6"/>
      <c r="Q7"/>
      <c r="R7" s="19" t="s">
        <v>431</v>
      </c>
      <c r="S7" s="20">
        <f>VLOOKUP(R7,'Freight prices'!A$2:B$15,2, FALSE)</f>
        <v>0</v>
      </c>
    </row>
    <row r="8" spans="1:19" s="2" customFormat="1" x14ac:dyDescent="0.25">
      <c r="A8" s="42">
        <v>25420776</v>
      </c>
      <c r="B8" t="s">
        <v>79</v>
      </c>
      <c r="C8" s="6" t="s">
        <v>370</v>
      </c>
      <c r="D8" t="s">
        <v>48</v>
      </c>
      <c r="E8" s="3" t="s">
        <v>286</v>
      </c>
      <c r="F8" s="3" t="s">
        <v>217</v>
      </c>
      <c r="G8" t="s">
        <v>31</v>
      </c>
      <c r="H8" t="s">
        <v>28</v>
      </c>
      <c r="I8"/>
      <c r="J8" t="s">
        <v>113</v>
      </c>
      <c r="K8" t="s">
        <v>114</v>
      </c>
      <c r="L8" s="15" t="s">
        <v>374</v>
      </c>
      <c r="M8" s="6"/>
      <c r="N8" s="15" t="s">
        <v>199</v>
      </c>
      <c r="O8" s="14" t="str">
        <f>VLOOKUP(N8,'Emission tool'!D$2:E$24, 2, FALSE)</f>
        <v>Y</v>
      </c>
      <c r="P8" s="6"/>
      <c r="Q8"/>
      <c r="R8" s="19" t="s">
        <v>431</v>
      </c>
      <c r="S8" s="20">
        <f>VLOOKUP(R8,'Freight prices'!A$2:B$15,2, FALSE)</f>
        <v>0</v>
      </c>
    </row>
    <row r="9" spans="1:19" s="2" customFormat="1" x14ac:dyDescent="0.25">
      <c r="A9" s="42">
        <v>25503381</v>
      </c>
      <c r="B9" t="s">
        <v>70</v>
      </c>
      <c r="C9" s="6" t="s">
        <v>341</v>
      </c>
      <c r="D9" t="s">
        <v>48</v>
      </c>
      <c r="E9" s="3">
        <v>68000</v>
      </c>
      <c r="F9" s="3" t="s">
        <v>273</v>
      </c>
      <c r="G9" t="s">
        <v>30</v>
      </c>
      <c r="H9" t="s">
        <v>37</v>
      </c>
      <c r="I9"/>
      <c r="J9" t="s">
        <v>119</v>
      </c>
      <c r="K9" t="s">
        <v>120</v>
      </c>
      <c r="L9" s="15" t="s">
        <v>374</v>
      </c>
      <c r="M9" s="6"/>
      <c r="N9" s="15" t="s">
        <v>199</v>
      </c>
      <c r="O9" s="14" t="str">
        <f>VLOOKUP(N9,'Emission tool'!D$2:E$24, 2, FALSE)</f>
        <v>Y</v>
      </c>
      <c r="P9" s="6"/>
      <c r="Q9"/>
      <c r="R9" s="19" t="s">
        <v>431</v>
      </c>
      <c r="S9" s="20">
        <f>VLOOKUP(R9,'Freight prices'!A$2:B$15,2, FALSE)</f>
        <v>0</v>
      </c>
    </row>
    <row r="10" spans="1:19" s="2" customFormat="1" x14ac:dyDescent="0.25">
      <c r="A10" s="42">
        <v>25618016</v>
      </c>
      <c r="B10" t="s">
        <v>47</v>
      </c>
      <c r="C10" s="6" t="s">
        <v>342</v>
      </c>
      <c r="D10" t="s">
        <v>48</v>
      </c>
      <c r="E10" s="3" t="s">
        <v>346</v>
      </c>
      <c r="F10" s="6">
        <v>200</v>
      </c>
      <c r="G10" t="s">
        <v>10</v>
      </c>
      <c r="H10" t="s">
        <v>19</v>
      </c>
      <c r="I10"/>
      <c r="J10" t="s">
        <v>138</v>
      </c>
      <c r="K10" t="s">
        <v>139</v>
      </c>
      <c r="L10" s="15" t="s">
        <v>374</v>
      </c>
      <c r="M10" s="6"/>
      <c r="N10" s="15" t="s">
        <v>199</v>
      </c>
      <c r="O10" s="14" t="str">
        <f>VLOOKUP(N10,'Emission tool'!D$2:E$24, 2, FALSE)</f>
        <v>Y</v>
      </c>
      <c r="P10" s="6"/>
      <c r="Q10"/>
      <c r="R10" s="19" t="s">
        <v>431</v>
      </c>
      <c r="S10" s="20">
        <f>VLOOKUP(R10,'Freight prices'!A$2:B$15,2, FALSE)</f>
        <v>0</v>
      </c>
    </row>
    <row r="11" spans="1:19" s="2" customFormat="1" x14ac:dyDescent="0.25">
      <c r="A11" s="42">
        <v>27546032</v>
      </c>
      <c r="B11" t="s">
        <v>26</v>
      </c>
      <c r="C11" s="6">
        <v>36</v>
      </c>
      <c r="D11" t="s">
        <v>24</v>
      </c>
      <c r="E11" s="3" t="s">
        <v>93</v>
      </c>
      <c r="F11" s="3" t="s">
        <v>349</v>
      </c>
      <c r="G11" t="s">
        <v>7</v>
      </c>
      <c r="H11" t="s">
        <v>23</v>
      </c>
      <c r="I11" t="s">
        <v>27</v>
      </c>
      <c r="J11" t="s">
        <v>125</v>
      </c>
      <c r="K11" t="s">
        <v>126</v>
      </c>
      <c r="L11" s="15" t="s">
        <v>374</v>
      </c>
      <c r="M11" s="6"/>
      <c r="N11" s="15" t="s">
        <v>199</v>
      </c>
      <c r="O11" s="14" t="str">
        <f>VLOOKUP(N11,'Emission tool'!D$2:E$24, 2, FALSE)</f>
        <v>Y</v>
      </c>
      <c r="P11" s="6"/>
      <c r="Q11"/>
      <c r="R11" s="19" t="s">
        <v>431</v>
      </c>
      <c r="S11" s="20">
        <f>VLOOKUP(R11,'Freight prices'!A$2:B$15,2, FALSE)</f>
        <v>0</v>
      </c>
    </row>
    <row r="12" spans="1:19" s="2" customFormat="1" x14ac:dyDescent="0.25">
      <c r="A12" s="42">
        <v>27846624</v>
      </c>
      <c r="B12" t="s">
        <v>12</v>
      </c>
      <c r="C12" s="6" t="s">
        <v>334</v>
      </c>
      <c r="D12" t="s">
        <v>48</v>
      </c>
      <c r="E12" s="3" t="s">
        <v>102</v>
      </c>
      <c r="F12" s="3">
        <v>4000</v>
      </c>
      <c r="G12" t="s">
        <v>9</v>
      </c>
      <c r="H12" t="s">
        <v>17</v>
      </c>
      <c r="I12"/>
      <c r="J12" t="s">
        <v>145</v>
      </c>
      <c r="K12" t="s">
        <v>146</v>
      </c>
      <c r="L12" s="15" t="s">
        <v>374</v>
      </c>
      <c r="M12" s="6"/>
      <c r="N12" s="15" t="s">
        <v>199</v>
      </c>
      <c r="O12" s="14" t="str">
        <f>VLOOKUP(N12,'Emission tool'!D$2:E$24, 2, FALSE)</f>
        <v>Y</v>
      </c>
      <c r="P12" s="6"/>
      <c r="Q12"/>
      <c r="R12" s="19" t="s">
        <v>431</v>
      </c>
      <c r="S12" s="20">
        <f>VLOOKUP(R12,'Freight prices'!A$2:B$15,2, FALSE)</f>
        <v>0</v>
      </c>
    </row>
    <row r="13" spans="1:19" x14ac:dyDescent="0.25">
      <c r="A13" s="42">
        <v>28029402</v>
      </c>
      <c r="B13" t="s">
        <v>13</v>
      </c>
      <c r="C13" s="6" t="s">
        <v>342</v>
      </c>
      <c r="D13" t="s">
        <v>48</v>
      </c>
      <c r="E13" s="3" t="s">
        <v>344</v>
      </c>
      <c r="F13" s="6">
        <v>477</v>
      </c>
      <c r="G13" t="s">
        <v>10</v>
      </c>
      <c r="H13" t="s">
        <v>19</v>
      </c>
      <c r="J13" t="s">
        <v>138</v>
      </c>
      <c r="K13" t="s">
        <v>139</v>
      </c>
      <c r="L13" s="15" t="s">
        <v>374</v>
      </c>
      <c r="N13" s="15" t="s">
        <v>199</v>
      </c>
      <c r="O13" s="14" t="str">
        <f>VLOOKUP(N13,'Emission tool'!D$2:E$24, 2, FALSE)</f>
        <v>Y</v>
      </c>
      <c r="R13" s="19" t="s">
        <v>431</v>
      </c>
      <c r="S13" s="20">
        <f>VLOOKUP(R13,'Freight prices'!A$2:B$15,2, FALSE)</f>
        <v>0</v>
      </c>
    </row>
    <row r="14" spans="1:19" x14ac:dyDescent="0.25">
      <c r="A14" s="42">
        <v>28363877</v>
      </c>
      <c r="B14" t="s">
        <v>360</v>
      </c>
      <c r="C14" s="6" t="s">
        <v>361</v>
      </c>
      <c r="D14" t="s">
        <v>48</v>
      </c>
      <c r="E14" s="3" t="s">
        <v>300</v>
      </c>
      <c r="F14" s="3" t="s">
        <v>273</v>
      </c>
      <c r="G14" t="s">
        <v>31</v>
      </c>
      <c r="H14" t="s">
        <v>28</v>
      </c>
      <c r="J14" t="s">
        <v>362</v>
      </c>
      <c r="K14" t="s">
        <v>383</v>
      </c>
      <c r="L14" s="15" t="s">
        <v>379</v>
      </c>
      <c r="N14" s="15" t="s">
        <v>199</v>
      </c>
      <c r="O14" s="14" t="str">
        <f>VLOOKUP(N14,'Emission tool'!D$2:E$24, 2, FALSE)</f>
        <v>Y</v>
      </c>
      <c r="R14" s="19" t="s">
        <v>431</v>
      </c>
      <c r="S14" s="20">
        <f>VLOOKUP(R14,'Freight prices'!A$2:B$15,2, FALSE)</f>
        <v>0</v>
      </c>
    </row>
    <row r="15" spans="1:19" x14ac:dyDescent="0.25">
      <c r="A15" s="42">
        <v>28891279</v>
      </c>
      <c r="B15" s="2" t="s">
        <v>225</v>
      </c>
      <c r="C15" s="8" t="s">
        <v>305</v>
      </c>
      <c r="D15" s="2" t="s">
        <v>48</v>
      </c>
      <c r="E15" s="8">
        <v>1190</v>
      </c>
      <c r="F15" s="8">
        <v>1000</v>
      </c>
      <c r="G15" s="2" t="s">
        <v>82</v>
      </c>
      <c r="H15" s="2" t="s">
        <v>83</v>
      </c>
      <c r="I15" s="2"/>
      <c r="J15" s="2" t="s">
        <v>223</v>
      </c>
      <c r="K15" s="2" t="s">
        <v>378</v>
      </c>
      <c r="L15" s="15" t="s">
        <v>377</v>
      </c>
      <c r="N15" s="15" t="s">
        <v>199</v>
      </c>
      <c r="O15" s="14" t="str">
        <f>VLOOKUP(N15,'Emission tool'!D2:E24, 2, FALSE)</f>
        <v>Y</v>
      </c>
      <c r="Q15" s="2"/>
      <c r="R15" s="19" t="s">
        <v>431</v>
      </c>
      <c r="S15" s="20">
        <f>VLOOKUP(R15,'Freight prices'!A$2:B$15,2, FALSE)</f>
        <v>0</v>
      </c>
    </row>
    <row r="16" spans="1:19" x14ac:dyDescent="0.25">
      <c r="A16" s="42">
        <v>29269918</v>
      </c>
      <c r="B16" s="2" t="s">
        <v>164</v>
      </c>
      <c r="C16" s="5" t="s">
        <v>308</v>
      </c>
      <c r="D16" s="2" t="s">
        <v>48</v>
      </c>
      <c r="E16" s="8">
        <v>80000</v>
      </c>
      <c r="F16" s="8" t="s">
        <v>127</v>
      </c>
      <c r="G16" s="2" t="s">
        <v>82</v>
      </c>
      <c r="H16" s="2" t="s">
        <v>83</v>
      </c>
      <c r="I16" s="2"/>
      <c r="J16" t="s">
        <v>160</v>
      </c>
      <c r="K16" s="2" t="s">
        <v>161</v>
      </c>
      <c r="L16" s="15" t="s">
        <v>374</v>
      </c>
      <c r="N16" s="15" t="s">
        <v>199</v>
      </c>
      <c r="O16" s="14" t="str">
        <f>VLOOKUP(N16,'Emission tool'!D$2:E$24, 2, FALSE)</f>
        <v>Y</v>
      </c>
      <c r="Q16" s="2"/>
      <c r="R16" s="19" t="s">
        <v>431</v>
      </c>
      <c r="S16" s="20">
        <f>VLOOKUP(R16,'Freight prices'!A$2:B$15,2, FALSE)</f>
        <v>0</v>
      </c>
    </row>
    <row r="17" spans="1:19" x14ac:dyDescent="0.25">
      <c r="A17" s="42">
        <v>29593766</v>
      </c>
      <c r="B17" t="s">
        <v>72</v>
      </c>
      <c r="C17" s="6" t="s">
        <v>404</v>
      </c>
      <c r="D17" t="s">
        <v>48</v>
      </c>
      <c r="E17" s="3" t="s">
        <v>234</v>
      </c>
      <c r="F17" s="3" t="s">
        <v>403</v>
      </c>
      <c r="G17" t="s">
        <v>64</v>
      </c>
      <c r="H17" t="s">
        <v>66</v>
      </c>
      <c r="J17" t="s">
        <v>115</v>
      </c>
      <c r="K17" t="s">
        <v>116</v>
      </c>
      <c r="L17" s="15" t="s">
        <v>374</v>
      </c>
      <c r="N17" s="15" t="s">
        <v>199</v>
      </c>
      <c r="O17" s="14" t="str">
        <f>VLOOKUP(N17,'Emission tool'!D$2:E$24, 2, FALSE)</f>
        <v>Y</v>
      </c>
      <c r="R17" s="19" t="s">
        <v>431</v>
      </c>
      <c r="S17" s="20">
        <f>VLOOKUP(R17,'Freight prices'!A$2:B$15,2, FALSE)</f>
        <v>0</v>
      </c>
    </row>
    <row r="18" spans="1:19" x14ac:dyDescent="0.25">
      <c r="A18" s="42">
        <v>29991026</v>
      </c>
      <c r="B18" t="s">
        <v>6</v>
      </c>
      <c r="C18" s="6" t="s">
        <v>319</v>
      </c>
      <c r="D18" t="s">
        <v>48</v>
      </c>
      <c r="E18" s="3" t="s">
        <v>101</v>
      </c>
      <c r="F18" s="3" t="s">
        <v>219</v>
      </c>
      <c r="G18" t="s">
        <v>5</v>
      </c>
      <c r="H18" t="s">
        <v>55</v>
      </c>
      <c r="J18" t="s">
        <v>138</v>
      </c>
      <c r="K18" t="s">
        <v>139</v>
      </c>
      <c r="L18" s="15" t="s">
        <v>374</v>
      </c>
      <c r="N18" s="15" t="s">
        <v>199</v>
      </c>
      <c r="O18" s="14" t="str">
        <f>VLOOKUP(N18,'Emission tool'!D$2:E$24, 2, FALSE)</f>
        <v>Y</v>
      </c>
      <c r="R18" s="19" t="s">
        <v>431</v>
      </c>
      <c r="S18" s="20">
        <f>VLOOKUP(R18,'Freight prices'!A$2:B$15,2, FALSE)</f>
        <v>0</v>
      </c>
    </row>
    <row r="19" spans="1:19" x14ac:dyDescent="0.25">
      <c r="A19" s="42">
        <v>30993666</v>
      </c>
      <c r="B19" t="s">
        <v>88</v>
      </c>
      <c r="C19" s="3" t="s">
        <v>87</v>
      </c>
      <c r="D19" t="s">
        <v>49</v>
      </c>
      <c r="E19" s="3">
        <v>1250</v>
      </c>
      <c r="F19" s="3" t="s">
        <v>91</v>
      </c>
      <c r="G19" t="s">
        <v>9</v>
      </c>
      <c r="H19" t="s">
        <v>17</v>
      </c>
      <c r="J19" t="s">
        <v>165</v>
      </c>
      <c r="K19" t="s">
        <v>166</v>
      </c>
      <c r="L19" s="15" t="s">
        <v>374</v>
      </c>
      <c r="N19" s="15" t="s">
        <v>199</v>
      </c>
      <c r="O19" s="14" t="str">
        <f>VLOOKUP(N19,'Emission tool'!D$2:E$24, 2, FALSE)</f>
        <v>Y</v>
      </c>
      <c r="R19" s="19" t="s">
        <v>431</v>
      </c>
      <c r="S19" s="20">
        <f>VLOOKUP(R19,'Freight prices'!A$2:B$15,2, FALSE)</f>
        <v>0</v>
      </c>
    </row>
    <row r="20" spans="1:19" x14ac:dyDescent="0.25">
      <c r="A20" s="42">
        <v>31887094</v>
      </c>
      <c r="B20" t="s">
        <v>57</v>
      </c>
      <c r="C20" s="6" t="s">
        <v>316</v>
      </c>
      <c r="D20" t="s">
        <v>277</v>
      </c>
      <c r="E20" s="3">
        <v>145</v>
      </c>
      <c r="F20" s="3" t="s">
        <v>279</v>
      </c>
      <c r="G20" t="s">
        <v>54</v>
      </c>
      <c r="H20" t="s">
        <v>21</v>
      </c>
      <c r="J20" t="s">
        <v>125</v>
      </c>
      <c r="K20" t="s">
        <v>126</v>
      </c>
      <c r="L20" s="15" t="s">
        <v>374</v>
      </c>
      <c r="N20" s="15" t="s">
        <v>199</v>
      </c>
      <c r="O20" s="14" t="str">
        <f>VLOOKUP(N20,'Emission tool'!D$2:E$24, 2, FALSE)</f>
        <v>Y</v>
      </c>
      <c r="R20" s="19" t="s">
        <v>431</v>
      </c>
      <c r="S20" s="20">
        <f>VLOOKUP(R20,'Freight prices'!A$2:B$15,2, FALSE)</f>
        <v>0</v>
      </c>
    </row>
    <row r="21" spans="1:19" x14ac:dyDescent="0.25">
      <c r="A21" s="42">
        <v>32569573</v>
      </c>
      <c r="B21" t="s">
        <v>152</v>
      </c>
      <c r="C21" s="6" t="s">
        <v>355</v>
      </c>
      <c r="D21" t="s">
        <v>48</v>
      </c>
      <c r="E21" s="3" t="s">
        <v>218</v>
      </c>
      <c r="F21" s="3" t="s">
        <v>109</v>
      </c>
      <c r="G21" t="s">
        <v>30</v>
      </c>
      <c r="H21" t="s">
        <v>37</v>
      </c>
      <c r="J21" t="s">
        <v>167</v>
      </c>
      <c r="K21" t="s">
        <v>168</v>
      </c>
      <c r="L21" s="15" t="s">
        <v>374</v>
      </c>
      <c r="N21" s="15" t="s">
        <v>199</v>
      </c>
      <c r="O21" s="14" t="str">
        <f>VLOOKUP(N21,'Emission tool'!D$2:E$24, 2, FALSE)</f>
        <v>Y</v>
      </c>
      <c r="R21" s="19" t="s">
        <v>431</v>
      </c>
      <c r="S21" s="20">
        <f>VLOOKUP(R21,'Freight prices'!A$2:B$15,2, FALSE)</f>
        <v>0</v>
      </c>
    </row>
    <row r="22" spans="1:19" x14ac:dyDescent="0.25">
      <c r="A22" s="42">
        <v>32633823</v>
      </c>
      <c r="B22" s="2" t="s">
        <v>227</v>
      </c>
      <c r="C22" s="5" t="s">
        <v>228</v>
      </c>
      <c r="D22" s="2" t="s">
        <v>226</v>
      </c>
      <c r="E22" s="8">
        <v>33500</v>
      </c>
      <c r="F22" s="8">
        <v>33500</v>
      </c>
      <c r="G22" s="2" t="s">
        <v>82</v>
      </c>
      <c r="H22" s="2" t="s">
        <v>83</v>
      </c>
      <c r="I22" s="2"/>
      <c r="J22" s="2" t="s">
        <v>156</v>
      </c>
      <c r="K22" s="2" t="s">
        <v>155</v>
      </c>
      <c r="L22" s="15" t="s">
        <v>374</v>
      </c>
      <c r="N22" s="15" t="s">
        <v>199</v>
      </c>
      <c r="O22" s="14" t="str">
        <f>VLOOKUP(N22,'Emission tool'!D2:E24, 2, FALSE)</f>
        <v>Y</v>
      </c>
      <c r="Q22" s="2"/>
      <c r="R22" s="19" t="s">
        <v>431</v>
      </c>
      <c r="S22" s="20">
        <f>VLOOKUP(R22,'Freight prices'!A$2:B$15,2, FALSE)</f>
        <v>0</v>
      </c>
    </row>
    <row r="23" spans="1:19" x14ac:dyDescent="0.25">
      <c r="A23" s="42">
        <v>32717380</v>
      </c>
      <c r="B23" t="s">
        <v>46</v>
      </c>
      <c r="C23" s="6" t="s">
        <v>408</v>
      </c>
      <c r="D23" t="s">
        <v>48</v>
      </c>
      <c r="E23" s="3">
        <v>3905</v>
      </c>
      <c r="F23" s="3" t="s">
        <v>109</v>
      </c>
      <c r="G23" t="s">
        <v>31</v>
      </c>
      <c r="H23" t="s">
        <v>28</v>
      </c>
      <c r="J23" t="s">
        <v>149</v>
      </c>
      <c r="K23" t="s">
        <v>120</v>
      </c>
      <c r="L23" s="15" t="s">
        <v>374</v>
      </c>
      <c r="N23" s="15" t="s">
        <v>199</v>
      </c>
      <c r="O23" s="14" t="str">
        <f>VLOOKUP(N23,'Emission tool'!D$2:E$24, 2, FALSE)</f>
        <v>Y</v>
      </c>
      <c r="R23" s="19" t="s">
        <v>431</v>
      </c>
      <c r="S23" s="20">
        <f>VLOOKUP(R23,'Freight prices'!A$2:B$15,2, FALSE)</f>
        <v>0</v>
      </c>
    </row>
    <row r="24" spans="1:19" x14ac:dyDescent="0.25">
      <c r="A24" s="42">
        <v>32765632</v>
      </c>
      <c r="B24" t="s">
        <v>40</v>
      </c>
      <c r="C24" s="6" t="s">
        <v>350</v>
      </c>
      <c r="D24" t="s">
        <v>48</v>
      </c>
      <c r="E24" s="3">
        <v>3588</v>
      </c>
      <c r="F24" s="3" t="s">
        <v>109</v>
      </c>
      <c r="G24" t="s">
        <v>31</v>
      </c>
      <c r="H24" t="s">
        <v>28</v>
      </c>
      <c r="J24" t="s">
        <v>103</v>
      </c>
      <c r="K24" t="s">
        <v>381</v>
      </c>
      <c r="L24" s="15" t="s">
        <v>379</v>
      </c>
      <c r="N24" s="15" t="s">
        <v>199</v>
      </c>
      <c r="O24" s="14" t="str">
        <f>VLOOKUP(N24,'Emission tool'!D$2:E$24, 2, FALSE)</f>
        <v>Y</v>
      </c>
      <c r="R24" s="19" t="s">
        <v>431</v>
      </c>
      <c r="S24" s="20">
        <f>VLOOKUP(R24,'Freight prices'!A$2:B$15,2, FALSE)</f>
        <v>0</v>
      </c>
    </row>
    <row r="25" spans="1:19" x14ac:dyDescent="0.25">
      <c r="A25" s="42">
        <v>33137541</v>
      </c>
      <c r="B25" t="s">
        <v>59</v>
      </c>
      <c r="C25" s="6" t="s">
        <v>317</v>
      </c>
      <c r="D25" t="s">
        <v>48</v>
      </c>
      <c r="E25" s="3">
        <v>51458</v>
      </c>
      <c r="F25" s="3" t="s">
        <v>127</v>
      </c>
      <c r="G25" t="s">
        <v>54</v>
      </c>
      <c r="H25" t="s">
        <v>21</v>
      </c>
      <c r="J25" t="s">
        <v>61</v>
      </c>
      <c r="K25" t="s">
        <v>380</v>
      </c>
      <c r="L25" s="15" t="s">
        <v>379</v>
      </c>
      <c r="N25" s="15" t="s">
        <v>199</v>
      </c>
      <c r="O25" s="14" t="str">
        <f>VLOOKUP(N25,'Emission tool'!D$2:E$24, 2, FALSE)</f>
        <v>Y</v>
      </c>
      <c r="R25" s="19" t="s">
        <v>431</v>
      </c>
      <c r="S25" s="20">
        <f>VLOOKUP(R25,'Freight prices'!A$2:B$15,2, FALSE)</f>
        <v>0</v>
      </c>
    </row>
    <row r="26" spans="1:19" x14ac:dyDescent="0.25">
      <c r="A26" s="42">
        <v>33173695</v>
      </c>
      <c r="B26" t="s">
        <v>134</v>
      </c>
      <c r="C26" s="6" t="s">
        <v>338</v>
      </c>
      <c r="D26" t="s">
        <v>48</v>
      </c>
      <c r="E26" s="3" t="s">
        <v>292</v>
      </c>
      <c r="F26" s="3" t="s">
        <v>282</v>
      </c>
      <c r="G26" t="s">
        <v>30</v>
      </c>
      <c r="H26" t="s">
        <v>37</v>
      </c>
      <c r="J26" t="s">
        <v>133</v>
      </c>
      <c r="K26" t="s">
        <v>135</v>
      </c>
      <c r="L26" s="15" t="s">
        <v>374</v>
      </c>
      <c r="N26" s="15" t="s">
        <v>199</v>
      </c>
      <c r="O26" s="14" t="str">
        <f>VLOOKUP(N26,'Emission tool'!D$2:E$24, 2, FALSE)</f>
        <v>Y</v>
      </c>
      <c r="R26" s="19" t="s">
        <v>431</v>
      </c>
      <c r="S26" s="20">
        <f>VLOOKUP(R26,'Freight prices'!A$2:B$15,2, FALSE)</f>
        <v>0</v>
      </c>
    </row>
    <row r="27" spans="1:19" x14ac:dyDescent="0.25">
      <c r="A27" s="42">
        <v>34082185</v>
      </c>
      <c r="B27" t="s">
        <v>257</v>
      </c>
      <c r="C27" s="6" t="s">
        <v>333</v>
      </c>
      <c r="D27" t="s">
        <v>205</v>
      </c>
      <c r="E27" s="3">
        <v>2400</v>
      </c>
      <c r="F27" s="16" t="s">
        <v>420</v>
      </c>
      <c r="G27" t="s">
        <v>9</v>
      </c>
      <c r="H27" t="s">
        <v>20</v>
      </c>
      <c r="J27" t="s">
        <v>140</v>
      </c>
      <c r="K27" t="s">
        <v>132</v>
      </c>
      <c r="L27" s="15" t="s">
        <v>374</v>
      </c>
      <c r="N27" s="15" t="s">
        <v>199</v>
      </c>
      <c r="O27" s="14" t="str">
        <f>VLOOKUP(N27,'Emission tool'!D$2:E$24, 2, FALSE)</f>
        <v>Y</v>
      </c>
      <c r="R27" s="19" t="s">
        <v>431</v>
      </c>
      <c r="S27" s="20">
        <f>VLOOKUP(R27,'Freight prices'!A$2:B$15,2, FALSE)</f>
        <v>0</v>
      </c>
    </row>
    <row r="28" spans="1:19" x14ac:dyDescent="0.25">
      <c r="A28" s="42">
        <v>34114636</v>
      </c>
      <c r="B28" t="s">
        <v>215</v>
      </c>
      <c r="C28" s="6" t="s">
        <v>329</v>
      </c>
      <c r="D28" t="s">
        <v>48</v>
      </c>
      <c r="E28" s="3">
        <v>3525</v>
      </c>
      <c r="F28" s="3" t="s">
        <v>217</v>
      </c>
      <c r="G28" t="s">
        <v>5</v>
      </c>
      <c r="H28" t="s">
        <v>55</v>
      </c>
      <c r="J28" t="s">
        <v>141</v>
      </c>
      <c r="K28" t="s">
        <v>142</v>
      </c>
      <c r="L28" s="15" t="s">
        <v>374</v>
      </c>
      <c r="N28" s="15" t="s">
        <v>199</v>
      </c>
      <c r="O28" s="14" t="str">
        <f>VLOOKUP(N28,'Emission tool'!D$2:E$24, 2, FALSE)</f>
        <v>Y</v>
      </c>
      <c r="R28" s="19" t="s">
        <v>431</v>
      </c>
      <c r="S28" s="20">
        <f>VLOOKUP(R28,'Freight prices'!A$2:B$15,2, FALSE)</f>
        <v>0</v>
      </c>
    </row>
    <row r="29" spans="1:19" x14ac:dyDescent="0.25">
      <c r="A29" s="42">
        <v>35225825</v>
      </c>
      <c r="B29" t="s">
        <v>34</v>
      </c>
      <c r="C29" s="6" t="s">
        <v>371</v>
      </c>
      <c r="D29" t="s">
        <v>48</v>
      </c>
      <c r="E29" s="3">
        <v>2777</v>
      </c>
      <c r="F29" s="3" t="s">
        <v>128</v>
      </c>
      <c r="G29" t="s">
        <v>30</v>
      </c>
      <c r="H29" t="s">
        <v>37</v>
      </c>
      <c r="J29" t="s">
        <v>123</v>
      </c>
      <c r="K29" t="s">
        <v>124</v>
      </c>
      <c r="L29" s="15" t="s">
        <v>374</v>
      </c>
      <c r="N29" s="15" t="s">
        <v>199</v>
      </c>
      <c r="O29" s="14" t="str">
        <f>VLOOKUP(N29,'Emission tool'!D$2:E$24, 2, FALSE)</f>
        <v>Y</v>
      </c>
      <c r="R29" s="19" t="s">
        <v>431</v>
      </c>
      <c r="S29" s="20">
        <f>VLOOKUP(R29,'Freight prices'!A$2:B$15,2, FALSE)</f>
        <v>0</v>
      </c>
    </row>
    <row r="30" spans="1:19" x14ac:dyDescent="0.25">
      <c r="A30" s="42">
        <v>36635986</v>
      </c>
      <c r="B30" t="s">
        <v>209</v>
      </c>
      <c r="C30" s="6" t="s">
        <v>321</v>
      </c>
      <c r="D30" t="s">
        <v>48</v>
      </c>
      <c r="E30" s="3" t="s">
        <v>211</v>
      </c>
      <c r="F30" s="3" t="s">
        <v>210</v>
      </c>
      <c r="G30" t="s">
        <v>7</v>
      </c>
      <c r="H30" t="s">
        <v>17</v>
      </c>
      <c r="J30" t="s">
        <v>138</v>
      </c>
      <c r="K30" t="s">
        <v>161</v>
      </c>
      <c r="L30" s="15" t="s">
        <v>374</v>
      </c>
      <c r="N30" s="15" t="s">
        <v>201</v>
      </c>
      <c r="O30" s="14" t="str">
        <f>VLOOKUP(N30,'Emission tool'!D$2:E$24, 2, FALSE)</f>
        <v>Y</v>
      </c>
      <c r="R30" s="19" t="s">
        <v>431</v>
      </c>
      <c r="S30" s="20">
        <f>VLOOKUP(R30,'Freight prices'!A$2:B$15,2, FALSE)</f>
        <v>0</v>
      </c>
    </row>
    <row r="31" spans="1:19" x14ac:dyDescent="0.25">
      <c r="A31" s="42">
        <v>37001013</v>
      </c>
      <c r="B31" t="s">
        <v>32</v>
      </c>
      <c r="C31" s="6" t="s">
        <v>290</v>
      </c>
      <c r="D31" t="s">
        <v>48</v>
      </c>
      <c r="E31" s="3" t="s">
        <v>291</v>
      </c>
      <c r="F31" s="3" t="s">
        <v>289</v>
      </c>
      <c r="G31" t="s">
        <v>30</v>
      </c>
      <c r="H31" t="s">
        <v>37</v>
      </c>
      <c r="J31" t="s">
        <v>147</v>
      </c>
      <c r="K31" t="s">
        <v>148</v>
      </c>
      <c r="L31" s="15" t="s">
        <v>374</v>
      </c>
      <c r="N31" s="15" t="s">
        <v>199</v>
      </c>
      <c r="O31" s="14" t="str">
        <f>VLOOKUP(N31,'Emission tool'!D$2:E$24, 2, FALSE)</f>
        <v>Y</v>
      </c>
      <c r="R31" s="19" t="s">
        <v>431</v>
      </c>
      <c r="S31" s="20">
        <f>VLOOKUP(R31,'Freight prices'!A$2:B$15,2, FALSE)</f>
        <v>0</v>
      </c>
    </row>
    <row r="32" spans="1:19" x14ac:dyDescent="0.25">
      <c r="A32" s="42">
        <v>38429825</v>
      </c>
      <c r="B32" t="s">
        <v>8</v>
      </c>
      <c r="C32" s="6" t="s">
        <v>334</v>
      </c>
      <c r="D32" t="s">
        <v>48</v>
      </c>
      <c r="E32" s="3" t="s">
        <v>93</v>
      </c>
      <c r="F32" s="3">
        <v>7775</v>
      </c>
      <c r="G32" t="s">
        <v>9</v>
      </c>
      <c r="H32" t="s">
        <v>17</v>
      </c>
      <c r="J32" t="s">
        <v>145</v>
      </c>
      <c r="K32" t="s">
        <v>146</v>
      </c>
      <c r="L32" s="15" t="s">
        <v>374</v>
      </c>
      <c r="N32" s="15" t="s">
        <v>199</v>
      </c>
      <c r="O32" s="14" t="str">
        <f>VLOOKUP(N32,'Emission tool'!D$2:E$24, 2, FALSE)</f>
        <v>Y</v>
      </c>
      <c r="R32" s="19" t="s">
        <v>431</v>
      </c>
      <c r="S32" s="20">
        <f>VLOOKUP(R32,'Freight prices'!A$2:B$15,2, FALSE)</f>
        <v>0</v>
      </c>
    </row>
    <row r="33" spans="1:19" x14ac:dyDescent="0.25">
      <c r="A33" s="42">
        <v>38749586</v>
      </c>
      <c r="B33" t="s">
        <v>45</v>
      </c>
      <c r="C33" s="6" t="s">
        <v>410</v>
      </c>
      <c r="D33" t="s">
        <v>48</v>
      </c>
      <c r="E33" s="3">
        <v>1934</v>
      </c>
      <c r="F33" s="3" t="s">
        <v>108</v>
      </c>
      <c r="G33" t="s">
        <v>31</v>
      </c>
      <c r="H33" t="s">
        <v>28</v>
      </c>
      <c r="J33" t="s">
        <v>113</v>
      </c>
      <c r="K33" t="s">
        <v>114</v>
      </c>
      <c r="L33" s="15" t="s">
        <v>374</v>
      </c>
      <c r="N33" s="15" t="s">
        <v>199</v>
      </c>
      <c r="O33" s="14" t="str">
        <f>VLOOKUP(N33,'Emission tool'!D$2:E$24, 2, FALSE)</f>
        <v>Y</v>
      </c>
      <c r="R33" s="19" t="s">
        <v>431</v>
      </c>
      <c r="S33" s="20">
        <f>VLOOKUP(R33,'Freight prices'!A$2:B$15,2, FALSE)</f>
        <v>0</v>
      </c>
    </row>
    <row r="34" spans="1:19" x14ac:dyDescent="0.25">
      <c r="A34" s="42">
        <v>38947892</v>
      </c>
      <c r="B34" t="s">
        <v>42</v>
      </c>
      <c r="C34" s="6" t="s">
        <v>354</v>
      </c>
      <c r="D34" t="s">
        <v>48</v>
      </c>
      <c r="E34" s="3">
        <v>2263</v>
      </c>
      <c r="F34" s="3" t="s">
        <v>284</v>
      </c>
      <c r="G34" t="s">
        <v>31</v>
      </c>
      <c r="H34" t="s">
        <v>28</v>
      </c>
      <c r="J34" t="s">
        <v>103</v>
      </c>
      <c r="K34" t="s">
        <v>381</v>
      </c>
      <c r="L34" s="15" t="s">
        <v>379</v>
      </c>
      <c r="N34" s="15" t="s">
        <v>199</v>
      </c>
      <c r="O34" s="14" t="str">
        <f>VLOOKUP(N34,'Emission tool'!D$2:E$24, 2, FALSE)</f>
        <v>Y</v>
      </c>
      <c r="R34" s="19" t="s">
        <v>431</v>
      </c>
      <c r="S34" s="20">
        <f>VLOOKUP(R34,'Freight prices'!A$2:B$15,2, FALSE)</f>
        <v>0</v>
      </c>
    </row>
    <row r="35" spans="1:19" x14ac:dyDescent="0.25">
      <c r="A35" s="42">
        <v>39766936</v>
      </c>
      <c r="B35" t="s">
        <v>75</v>
      </c>
      <c r="C35" s="6" t="s">
        <v>313</v>
      </c>
      <c r="D35" s="2" t="s">
        <v>48</v>
      </c>
      <c r="E35" s="3">
        <v>2788</v>
      </c>
      <c r="F35" s="3" t="s">
        <v>273</v>
      </c>
      <c r="G35" t="s">
        <v>54</v>
      </c>
      <c r="H35" t="s">
        <v>21</v>
      </c>
      <c r="J35" t="s">
        <v>153</v>
      </c>
      <c r="K35" t="s">
        <v>154</v>
      </c>
      <c r="L35" s="15" t="s">
        <v>374</v>
      </c>
      <c r="N35" s="15" t="s">
        <v>199</v>
      </c>
      <c r="O35" s="14" t="str">
        <f>VLOOKUP(N35,'Emission tool'!D$2:E$24, 2, FALSE)</f>
        <v>Y</v>
      </c>
      <c r="R35" s="19" t="s">
        <v>431</v>
      </c>
      <c r="S35" s="20">
        <f>VLOOKUP(R35,'Freight prices'!A$2:B$15,2, FALSE)</f>
        <v>0</v>
      </c>
    </row>
    <row r="36" spans="1:19" x14ac:dyDescent="0.25">
      <c r="A36" s="42">
        <v>40683937</v>
      </c>
      <c r="B36" t="s">
        <v>76</v>
      </c>
      <c r="C36" s="6" t="s">
        <v>314</v>
      </c>
      <c r="D36" s="2" t="s">
        <v>48</v>
      </c>
      <c r="E36" s="3">
        <v>4280</v>
      </c>
      <c r="F36" s="3" t="s">
        <v>109</v>
      </c>
      <c r="G36" t="s">
        <v>54</v>
      </c>
      <c r="H36" t="s">
        <v>21</v>
      </c>
      <c r="J36" t="s">
        <v>106</v>
      </c>
      <c r="K36" t="s">
        <v>105</v>
      </c>
      <c r="L36" s="15" t="s">
        <v>374</v>
      </c>
      <c r="N36" s="15" t="s">
        <v>199</v>
      </c>
      <c r="O36" s="14" t="str">
        <f>VLOOKUP(N36,'Emission tool'!D$2:E$24, 2, FALSE)</f>
        <v>Y</v>
      </c>
      <c r="R36" s="19" t="s">
        <v>431</v>
      </c>
      <c r="S36" s="20">
        <f>VLOOKUP(R36,'Freight prices'!A$2:B$15,2, FALSE)</f>
        <v>0</v>
      </c>
    </row>
    <row r="37" spans="1:19" x14ac:dyDescent="0.25">
      <c r="A37" s="42">
        <v>40734549</v>
      </c>
      <c r="B37" t="s">
        <v>258</v>
      </c>
      <c r="C37" s="6" t="s">
        <v>332</v>
      </c>
      <c r="D37" t="s">
        <v>205</v>
      </c>
      <c r="E37" s="3">
        <v>1000</v>
      </c>
      <c r="F37" s="16" t="s">
        <v>420</v>
      </c>
      <c r="G37" t="s">
        <v>7</v>
      </c>
      <c r="H37" t="s">
        <v>20</v>
      </c>
      <c r="J37" t="s">
        <v>140</v>
      </c>
      <c r="K37" t="s">
        <v>132</v>
      </c>
      <c r="L37" s="15" t="s">
        <v>374</v>
      </c>
      <c r="N37" s="15" t="s">
        <v>199</v>
      </c>
      <c r="O37" s="14" t="str">
        <f>VLOOKUP(N37,'Emission tool'!D$2:E$24, 2, FALSE)</f>
        <v>Y</v>
      </c>
      <c r="R37" s="19" t="s">
        <v>431</v>
      </c>
      <c r="S37" s="20">
        <f>VLOOKUP(R37,'Freight prices'!A$2:B$15,2, FALSE)</f>
        <v>0</v>
      </c>
    </row>
    <row r="38" spans="1:19" x14ac:dyDescent="0.25">
      <c r="A38" s="42">
        <v>40823140</v>
      </c>
      <c r="B38" t="s">
        <v>15</v>
      </c>
      <c r="C38" s="6" t="s">
        <v>335</v>
      </c>
      <c r="D38" t="s">
        <v>48</v>
      </c>
      <c r="E38" s="3" t="s">
        <v>92</v>
      </c>
      <c r="F38" s="3" t="s">
        <v>98</v>
      </c>
      <c r="G38" t="s">
        <v>9</v>
      </c>
      <c r="H38" t="s">
        <v>17</v>
      </c>
      <c r="J38" t="s">
        <v>145</v>
      </c>
      <c r="K38" t="s">
        <v>146</v>
      </c>
      <c r="L38" s="15" t="s">
        <v>374</v>
      </c>
      <c r="N38" s="15" t="s">
        <v>199</v>
      </c>
      <c r="O38" s="14" t="str">
        <f>VLOOKUP(N38,'Emission tool'!D$2:E$24, 2, FALSE)</f>
        <v>Y</v>
      </c>
      <c r="R38" s="19" t="s">
        <v>431</v>
      </c>
      <c r="S38" s="20">
        <f>VLOOKUP(R38,'Freight prices'!A$2:B$15,2, FALSE)</f>
        <v>0</v>
      </c>
    </row>
    <row r="39" spans="1:19" x14ac:dyDescent="0.25">
      <c r="A39" s="42">
        <v>41703329</v>
      </c>
      <c r="B39" t="s">
        <v>44</v>
      </c>
      <c r="C39" s="6" t="s">
        <v>337</v>
      </c>
      <c r="D39" t="s">
        <v>48</v>
      </c>
      <c r="E39" s="3" t="s">
        <v>288</v>
      </c>
      <c r="F39" s="3" t="s">
        <v>287</v>
      </c>
      <c r="G39" t="s">
        <v>31</v>
      </c>
      <c r="H39" t="s">
        <v>28</v>
      </c>
      <c r="J39" t="s">
        <v>113</v>
      </c>
      <c r="K39" t="s">
        <v>114</v>
      </c>
      <c r="L39" s="15" t="s">
        <v>374</v>
      </c>
      <c r="N39" s="15" t="s">
        <v>199</v>
      </c>
      <c r="O39" s="14" t="str">
        <f>VLOOKUP(N39,'Emission tool'!D$2:E$24, 2, FALSE)</f>
        <v>Y</v>
      </c>
      <c r="R39" s="19" t="s">
        <v>431</v>
      </c>
      <c r="S39" s="20">
        <f>VLOOKUP(R39,'Freight prices'!A$2:B$15,2, FALSE)</f>
        <v>0</v>
      </c>
    </row>
    <row r="40" spans="1:19" x14ac:dyDescent="0.25">
      <c r="A40" s="42">
        <v>42756626</v>
      </c>
      <c r="B40" t="s">
        <v>39</v>
      </c>
      <c r="C40" s="6" t="s">
        <v>409</v>
      </c>
      <c r="D40" t="s">
        <v>48</v>
      </c>
      <c r="E40" s="3">
        <v>4475</v>
      </c>
      <c r="F40" s="3" t="s">
        <v>128</v>
      </c>
      <c r="G40" t="s">
        <v>31</v>
      </c>
      <c r="H40" t="s">
        <v>28</v>
      </c>
      <c r="J40" t="s">
        <v>149</v>
      </c>
      <c r="K40" t="s">
        <v>120</v>
      </c>
      <c r="L40" s="15" t="s">
        <v>374</v>
      </c>
      <c r="N40" s="15" t="s">
        <v>199</v>
      </c>
      <c r="O40" s="14" t="str">
        <f>VLOOKUP(N40,'Emission tool'!D$2:E$24, 2, FALSE)</f>
        <v>Y</v>
      </c>
      <c r="R40" s="19" t="s">
        <v>431</v>
      </c>
      <c r="S40" s="20">
        <f>VLOOKUP(R40,'Freight prices'!A$2:B$15,2, FALSE)</f>
        <v>0</v>
      </c>
    </row>
    <row r="41" spans="1:19" x14ac:dyDescent="0.25">
      <c r="A41" s="42">
        <v>43147001</v>
      </c>
      <c r="B41" t="s">
        <v>35</v>
      </c>
      <c r="C41" s="6" t="s">
        <v>355</v>
      </c>
      <c r="D41" t="s">
        <v>48</v>
      </c>
      <c r="E41" s="3">
        <v>3388</v>
      </c>
      <c r="F41" s="3" t="s">
        <v>128</v>
      </c>
      <c r="G41" t="s">
        <v>31</v>
      </c>
      <c r="H41" t="s">
        <v>28</v>
      </c>
      <c r="J41" t="s">
        <v>113</v>
      </c>
      <c r="K41" t="s">
        <v>114</v>
      </c>
      <c r="L41" s="15" t="s">
        <v>374</v>
      </c>
      <c r="N41" s="15" t="s">
        <v>199</v>
      </c>
      <c r="O41" s="14" t="str">
        <f>VLOOKUP(N41,'Emission tool'!D$2:E$24, 2, FALSE)</f>
        <v>Y</v>
      </c>
      <c r="R41" s="19" t="s">
        <v>431</v>
      </c>
      <c r="S41" s="20">
        <f>VLOOKUP(R41,'Freight prices'!A$2:B$15,2, FALSE)</f>
        <v>0</v>
      </c>
    </row>
    <row r="42" spans="1:19" x14ac:dyDescent="0.25">
      <c r="A42" s="42">
        <v>43381312</v>
      </c>
      <c r="B42" t="s">
        <v>88</v>
      </c>
      <c r="C42" s="3" t="s">
        <v>87</v>
      </c>
      <c r="D42" t="s">
        <v>49</v>
      </c>
      <c r="E42" s="3">
        <v>1700</v>
      </c>
      <c r="F42" s="3" t="s">
        <v>89</v>
      </c>
      <c r="G42" t="s">
        <v>10</v>
      </c>
      <c r="H42" t="s">
        <v>19</v>
      </c>
      <c r="J42" t="s">
        <v>165</v>
      </c>
      <c r="K42" t="s">
        <v>166</v>
      </c>
      <c r="L42" s="15" t="s">
        <v>374</v>
      </c>
      <c r="N42" s="15" t="s">
        <v>199</v>
      </c>
      <c r="O42" s="14" t="str">
        <f>VLOOKUP(N42,'Emission tool'!D$2:E$24, 2, FALSE)</f>
        <v>Y</v>
      </c>
      <c r="R42" s="19" t="s">
        <v>431</v>
      </c>
      <c r="S42" s="20">
        <f>VLOOKUP(R42,'Freight prices'!A$2:B$15,2, FALSE)</f>
        <v>0</v>
      </c>
    </row>
    <row r="43" spans="1:19" x14ac:dyDescent="0.25">
      <c r="A43" s="42">
        <v>44717249</v>
      </c>
      <c r="B43" t="s">
        <v>100</v>
      </c>
      <c r="C43" s="6" t="s">
        <v>320</v>
      </c>
      <c r="D43" t="s">
        <v>48</v>
      </c>
      <c r="E43" s="3">
        <v>12000</v>
      </c>
      <c r="F43" s="3" t="s">
        <v>99</v>
      </c>
      <c r="G43" t="s">
        <v>5</v>
      </c>
      <c r="H43" t="s">
        <v>55</v>
      </c>
      <c r="J43" t="s">
        <v>150</v>
      </c>
      <c r="K43" t="s">
        <v>151</v>
      </c>
      <c r="L43" s="15" t="s">
        <v>374</v>
      </c>
      <c r="N43" s="15" t="s">
        <v>199</v>
      </c>
      <c r="O43" s="14" t="str">
        <f>VLOOKUP(N43,'Emission tool'!D$2:E$24, 2, FALSE)</f>
        <v>Y</v>
      </c>
      <c r="R43" s="19" t="s">
        <v>431</v>
      </c>
      <c r="S43" s="20">
        <f>VLOOKUP(R43,'Freight prices'!A$2:B$15,2, FALSE)</f>
        <v>0</v>
      </c>
    </row>
    <row r="44" spans="1:19" x14ac:dyDescent="0.25">
      <c r="A44" s="42">
        <v>45575194</v>
      </c>
      <c r="B44" t="s">
        <v>363</v>
      </c>
      <c r="C44" s="6" t="s">
        <v>365</v>
      </c>
      <c r="D44" t="s">
        <v>48</v>
      </c>
      <c r="E44" s="3" t="s">
        <v>284</v>
      </c>
      <c r="F44" s="3" t="s">
        <v>364</v>
      </c>
      <c r="G44" t="s">
        <v>31</v>
      </c>
      <c r="H44" t="s">
        <v>28</v>
      </c>
      <c r="J44" t="s">
        <v>366</v>
      </c>
      <c r="K44" t="s">
        <v>382</v>
      </c>
      <c r="L44" s="15" t="s">
        <v>379</v>
      </c>
      <c r="N44" s="15" t="s">
        <v>199</v>
      </c>
      <c r="O44" s="14" t="str">
        <f>VLOOKUP(N44,'Emission tool'!D$2:E$24, 2, FALSE)</f>
        <v>Y</v>
      </c>
      <c r="R44" s="19" t="s">
        <v>431</v>
      </c>
      <c r="S44" s="20">
        <f>VLOOKUP(R44,'Freight prices'!A$2:B$15,2, FALSE)</f>
        <v>0</v>
      </c>
    </row>
    <row r="45" spans="1:19" x14ac:dyDescent="0.25">
      <c r="A45" s="42">
        <v>46285014</v>
      </c>
      <c r="B45" s="2" t="s">
        <v>222</v>
      </c>
      <c r="C45" s="5" t="s">
        <v>309</v>
      </c>
      <c r="D45" s="2" t="s">
        <v>48</v>
      </c>
      <c r="E45" s="8">
        <v>20000</v>
      </c>
      <c r="F45" s="8" t="s">
        <v>109</v>
      </c>
      <c r="G45" s="2" t="s">
        <v>82</v>
      </c>
      <c r="H45" s="2" t="s">
        <v>84</v>
      </c>
      <c r="I45" s="2"/>
      <c r="J45" s="2" t="s">
        <v>136</v>
      </c>
      <c r="K45" s="2" t="s">
        <v>137</v>
      </c>
      <c r="L45" s="15" t="s">
        <v>374</v>
      </c>
      <c r="N45" s="15" t="s">
        <v>199</v>
      </c>
      <c r="O45" s="14" t="str">
        <f>VLOOKUP(N45,'Emission tool'!D$2:E$24, 2, FALSE)</f>
        <v>Y</v>
      </c>
      <c r="Q45" s="2"/>
      <c r="R45" s="19" t="s">
        <v>431</v>
      </c>
      <c r="S45" s="20">
        <f>VLOOKUP(R45,'Freight prices'!A$2:B$15,2, FALSE)</f>
        <v>0</v>
      </c>
    </row>
    <row r="46" spans="1:19" x14ac:dyDescent="0.25">
      <c r="A46" s="42">
        <v>46997155</v>
      </c>
      <c r="B46" t="s">
        <v>85</v>
      </c>
      <c r="C46" s="3" t="s">
        <v>336</v>
      </c>
      <c r="D46" t="s">
        <v>48</v>
      </c>
      <c r="E46" s="3">
        <v>10</v>
      </c>
      <c r="F46" s="3">
        <v>1600</v>
      </c>
      <c r="G46" t="s">
        <v>9</v>
      </c>
      <c r="H46" t="s">
        <v>17</v>
      </c>
      <c r="J46" t="s">
        <v>94</v>
      </c>
      <c r="K46" t="s">
        <v>95</v>
      </c>
      <c r="L46" s="15" t="s">
        <v>374</v>
      </c>
      <c r="N46" s="15" t="s">
        <v>199</v>
      </c>
      <c r="O46" s="14" t="str">
        <f>VLOOKUP(N46,'Emission tool'!D$2:E$24, 2, FALSE)</f>
        <v>Y</v>
      </c>
      <c r="R46" s="19" t="s">
        <v>431</v>
      </c>
      <c r="S46" s="20">
        <f>VLOOKUP(R46,'Freight prices'!A$2:B$15,2, FALSE)</f>
        <v>0</v>
      </c>
    </row>
    <row r="47" spans="1:19" x14ac:dyDescent="0.25">
      <c r="A47" s="42">
        <v>47778364</v>
      </c>
      <c r="B47" s="2" t="s">
        <v>224</v>
      </c>
      <c r="C47" s="8" t="s">
        <v>304</v>
      </c>
      <c r="D47" s="2" t="s">
        <v>48</v>
      </c>
      <c r="E47" s="8">
        <v>1947</v>
      </c>
      <c r="F47" s="8">
        <v>1400</v>
      </c>
      <c r="G47" s="2" t="s">
        <v>82</v>
      </c>
      <c r="H47" s="2" t="s">
        <v>83</v>
      </c>
      <c r="I47" s="2"/>
      <c r="J47" s="2" t="s">
        <v>223</v>
      </c>
      <c r="K47" s="2" t="s">
        <v>378</v>
      </c>
      <c r="L47" s="15" t="s">
        <v>377</v>
      </c>
      <c r="N47" s="15" t="s">
        <v>199</v>
      </c>
      <c r="O47" s="14" t="str">
        <f>VLOOKUP(N47,'Emission tool'!D2:E24, 2, FALSE)</f>
        <v>Y</v>
      </c>
      <c r="Q47" s="2"/>
      <c r="R47" s="19" t="s">
        <v>431</v>
      </c>
      <c r="S47" s="20">
        <f>VLOOKUP(R47,'Freight prices'!A$2:B$15,2, FALSE)</f>
        <v>0</v>
      </c>
    </row>
    <row r="48" spans="1:19" x14ac:dyDescent="0.25">
      <c r="A48" s="42">
        <v>48310295</v>
      </c>
      <c r="B48" s="2" t="s">
        <v>74</v>
      </c>
      <c r="C48" s="5" t="s">
        <v>302</v>
      </c>
      <c r="D48" s="2" t="s">
        <v>226</v>
      </c>
      <c r="E48" s="8">
        <v>51900</v>
      </c>
      <c r="F48" s="8">
        <v>30000</v>
      </c>
      <c r="G48" s="2" t="s">
        <v>53</v>
      </c>
      <c r="H48" s="2" t="s">
        <v>83</v>
      </c>
      <c r="I48" s="2"/>
      <c r="J48" s="2" t="s">
        <v>158</v>
      </c>
      <c r="K48" s="2" t="s">
        <v>159</v>
      </c>
      <c r="L48" s="15" t="s">
        <v>374</v>
      </c>
      <c r="N48" s="15" t="s">
        <v>199</v>
      </c>
      <c r="O48" s="14" t="str">
        <f>VLOOKUP(N48,'Emission tool'!D2:E24, 2, FALSE)</f>
        <v>Y</v>
      </c>
      <c r="Q48" s="2"/>
      <c r="R48" s="19" t="s">
        <v>431</v>
      </c>
      <c r="S48" s="20">
        <f>VLOOKUP(R48,'Freight prices'!A$2:B$15,2, FALSE)</f>
        <v>0</v>
      </c>
    </row>
    <row r="49" spans="1:19" x14ac:dyDescent="0.25">
      <c r="A49" s="42">
        <v>48540449</v>
      </c>
      <c r="B49" t="s">
        <v>56</v>
      </c>
      <c r="C49" s="6" t="s">
        <v>310</v>
      </c>
      <c r="D49" s="2" t="s">
        <v>48</v>
      </c>
      <c r="E49" s="3">
        <v>7800</v>
      </c>
      <c r="F49" s="3" t="s">
        <v>127</v>
      </c>
      <c r="G49" t="s">
        <v>276</v>
      </c>
      <c r="H49" t="s">
        <v>21</v>
      </c>
      <c r="J49" t="s">
        <v>133</v>
      </c>
      <c r="K49" t="s">
        <v>135</v>
      </c>
      <c r="L49" s="15" t="s">
        <v>374</v>
      </c>
      <c r="N49" s="15" t="s">
        <v>199</v>
      </c>
      <c r="O49" s="14" t="str">
        <f>VLOOKUP(N49,'Emission tool'!D$2:E$24, 2, FALSE)</f>
        <v>Y</v>
      </c>
      <c r="R49" s="19" t="s">
        <v>431</v>
      </c>
      <c r="S49" s="20">
        <f>VLOOKUP(R49,'Freight prices'!A$2:B$15,2, FALSE)</f>
        <v>0</v>
      </c>
    </row>
    <row r="50" spans="1:19" x14ac:dyDescent="0.25">
      <c r="A50" s="42">
        <v>48686248</v>
      </c>
      <c r="B50" t="s">
        <v>65</v>
      </c>
      <c r="C50" s="6" t="s">
        <v>398</v>
      </c>
      <c r="D50" t="s">
        <v>396</v>
      </c>
      <c r="E50" s="3" t="s">
        <v>397</v>
      </c>
      <c r="F50" s="3" t="s">
        <v>210</v>
      </c>
      <c r="G50" t="s">
        <v>64</v>
      </c>
      <c r="H50" t="s">
        <v>66</v>
      </c>
      <c r="J50" t="s">
        <v>165</v>
      </c>
      <c r="K50" t="s">
        <v>166</v>
      </c>
      <c r="L50" s="15" t="s">
        <v>374</v>
      </c>
      <c r="N50" s="15" t="s">
        <v>199</v>
      </c>
      <c r="O50" s="14" t="str">
        <f>VLOOKUP(N50,'Emission tool'!D$2:E$24, 2, FALSE)</f>
        <v>Y</v>
      </c>
      <c r="R50" s="19" t="s">
        <v>431</v>
      </c>
      <c r="S50" s="20">
        <f>VLOOKUP(R50,'Freight prices'!A$2:B$15,2, FALSE)</f>
        <v>0</v>
      </c>
    </row>
    <row r="51" spans="1:19" x14ac:dyDescent="0.25">
      <c r="A51" s="42">
        <v>49006831</v>
      </c>
      <c r="B51" t="s">
        <v>68</v>
      </c>
      <c r="C51" s="6" t="s">
        <v>395</v>
      </c>
      <c r="D51" t="s">
        <v>391</v>
      </c>
      <c r="E51" s="3" t="s">
        <v>392</v>
      </c>
      <c r="F51" s="3" t="s">
        <v>273</v>
      </c>
      <c r="G51" t="s">
        <v>62</v>
      </c>
      <c r="H51" t="s">
        <v>67</v>
      </c>
      <c r="J51" t="s">
        <v>112</v>
      </c>
      <c r="K51" t="s">
        <v>376</v>
      </c>
      <c r="L51" s="15" t="s">
        <v>375</v>
      </c>
      <c r="N51" s="15" t="s">
        <v>199</v>
      </c>
      <c r="O51" s="14" t="str">
        <f>VLOOKUP(N51,'Emission tool'!D$2:E$24, 2, FALSE)</f>
        <v>Y</v>
      </c>
      <c r="R51" s="19" t="s">
        <v>431</v>
      </c>
      <c r="S51" s="20">
        <f>VLOOKUP(R51,'Freight prices'!A$2:B$15,2, FALSE)</f>
        <v>0</v>
      </c>
    </row>
    <row r="52" spans="1:19" x14ac:dyDescent="0.25">
      <c r="A52" s="42">
        <v>49184786</v>
      </c>
      <c r="B52" t="s">
        <v>206</v>
      </c>
      <c r="C52" s="6" t="s">
        <v>325</v>
      </c>
      <c r="D52" t="s">
        <v>205</v>
      </c>
      <c r="E52" s="3">
        <v>1000</v>
      </c>
      <c r="F52" s="3" t="s">
        <v>220</v>
      </c>
      <c r="G52" t="s">
        <v>5</v>
      </c>
      <c r="H52" t="s">
        <v>55</v>
      </c>
      <c r="J52" t="s">
        <v>80</v>
      </c>
      <c r="K52" t="s">
        <v>81</v>
      </c>
      <c r="L52" s="15" t="s">
        <v>374</v>
      </c>
      <c r="N52" s="15" t="s">
        <v>201</v>
      </c>
      <c r="O52" s="14" t="str">
        <f>VLOOKUP(N52,'Emission tool'!D$2:E$24, 2, FALSE)</f>
        <v>Y</v>
      </c>
      <c r="R52" s="19" t="s">
        <v>431</v>
      </c>
      <c r="S52" s="20">
        <f>VLOOKUP(R52,'Freight prices'!A$2:B$15,2, FALSE)</f>
        <v>0</v>
      </c>
    </row>
    <row r="53" spans="1:19" x14ac:dyDescent="0.25">
      <c r="A53" s="42">
        <v>49452931</v>
      </c>
      <c r="B53" t="s">
        <v>63</v>
      </c>
      <c r="C53" s="6" t="s">
        <v>394</v>
      </c>
      <c r="D53" t="s">
        <v>390</v>
      </c>
      <c r="E53" s="3" t="s">
        <v>389</v>
      </c>
      <c r="F53" s="3" t="s">
        <v>348</v>
      </c>
      <c r="G53" t="s">
        <v>62</v>
      </c>
      <c r="H53" t="s">
        <v>67</v>
      </c>
      <c r="J53" t="s">
        <v>112</v>
      </c>
      <c r="K53" t="s">
        <v>376</v>
      </c>
      <c r="L53" s="15" t="s">
        <v>375</v>
      </c>
      <c r="N53" s="15" t="s">
        <v>199</v>
      </c>
      <c r="O53" s="14" t="str">
        <f>VLOOKUP(N53,'Emission tool'!D$2:E$24, 2, FALSE)</f>
        <v>Y</v>
      </c>
      <c r="R53" s="19" t="s">
        <v>431</v>
      </c>
      <c r="S53" s="20">
        <f>VLOOKUP(R53,'Freight prices'!A$2:B$15,2, FALSE)</f>
        <v>0</v>
      </c>
    </row>
    <row r="54" spans="1:19" x14ac:dyDescent="0.25">
      <c r="A54" s="42">
        <v>50320398</v>
      </c>
      <c r="B54" t="s">
        <v>356</v>
      </c>
      <c r="C54" s="6" t="s">
        <v>358</v>
      </c>
      <c r="D54" t="s">
        <v>48</v>
      </c>
      <c r="E54" s="3" t="s">
        <v>357</v>
      </c>
      <c r="F54" s="3" t="s">
        <v>93</v>
      </c>
      <c r="G54" t="s">
        <v>31</v>
      </c>
      <c r="H54" t="s">
        <v>28</v>
      </c>
      <c r="J54" t="s">
        <v>113</v>
      </c>
      <c r="K54" t="s">
        <v>114</v>
      </c>
      <c r="L54" s="15" t="s">
        <v>374</v>
      </c>
      <c r="N54" s="15" t="s">
        <v>199</v>
      </c>
      <c r="O54" s="14" t="str">
        <f>VLOOKUP(N54,'Emission tool'!D$2:E$24, 2, FALSE)</f>
        <v>Y</v>
      </c>
      <c r="R54" s="19" t="s">
        <v>431</v>
      </c>
      <c r="S54" s="20">
        <f>VLOOKUP(R54,'Freight prices'!A$2:B$15,2, FALSE)</f>
        <v>0</v>
      </c>
    </row>
    <row r="55" spans="1:19" x14ac:dyDescent="0.25">
      <c r="A55" s="42">
        <v>51001083</v>
      </c>
      <c r="B55" t="s">
        <v>301</v>
      </c>
      <c r="C55" s="6" t="s">
        <v>299</v>
      </c>
      <c r="D55" t="s">
        <v>48</v>
      </c>
      <c r="E55" s="3" t="s">
        <v>300</v>
      </c>
      <c r="F55" s="3" t="s">
        <v>128</v>
      </c>
      <c r="G55" t="s">
        <v>31</v>
      </c>
      <c r="H55" t="s">
        <v>28</v>
      </c>
      <c r="J55" t="s">
        <v>113</v>
      </c>
      <c r="K55" t="s">
        <v>114</v>
      </c>
      <c r="L55" s="15" t="s">
        <v>374</v>
      </c>
      <c r="N55" s="15" t="s">
        <v>199</v>
      </c>
      <c r="O55" s="14" t="str">
        <f>VLOOKUP(N55,'Emission tool'!D$2:E$24, 2, FALSE)</f>
        <v>Y</v>
      </c>
      <c r="R55" s="19" t="s">
        <v>431</v>
      </c>
      <c r="S55" s="20">
        <f>VLOOKUP(R55,'Freight prices'!A$2:B$15,2, FALSE)</f>
        <v>0</v>
      </c>
    </row>
    <row r="56" spans="1:19" x14ac:dyDescent="0.25">
      <c r="A56" s="42">
        <v>51116357</v>
      </c>
      <c r="B56" t="s">
        <v>18</v>
      </c>
      <c r="C56" s="6" t="s">
        <v>351</v>
      </c>
      <c r="D56" t="s">
        <v>48</v>
      </c>
      <c r="E56" s="3" t="s">
        <v>283</v>
      </c>
      <c r="F56" s="6">
        <v>80</v>
      </c>
      <c r="G56" t="s">
        <v>10</v>
      </c>
      <c r="H56" t="s">
        <v>19</v>
      </c>
      <c r="J56" t="s">
        <v>162</v>
      </c>
      <c r="K56" t="s">
        <v>163</v>
      </c>
      <c r="L56" s="15" t="s">
        <v>374</v>
      </c>
      <c r="N56" s="15" t="s">
        <v>199</v>
      </c>
      <c r="O56" s="14" t="str">
        <f>VLOOKUP(N56,'Emission tool'!D$2:E$24, 2, FALSE)</f>
        <v>Y</v>
      </c>
      <c r="R56" s="19" t="s">
        <v>431</v>
      </c>
      <c r="S56" s="20">
        <f>VLOOKUP(R56,'Freight prices'!A$2:B$15,2, FALSE)</f>
        <v>0</v>
      </c>
    </row>
    <row r="57" spans="1:19" x14ac:dyDescent="0.25">
      <c r="A57" s="42">
        <v>51134583</v>
      </c>
      <c r="B57" t="s">
        <v>36</v>
      </c>
      <c r="C57" s="6" t="s">
        <v>359</v>
      </c>
      <c r="D57" t="s">
        <v>48</v>
      </c>
      <c r="E57" s="3">
        <v>4275</v>
      </c>
      <c r="F57" s="3" t="s">
        <v>93</v>
      </c>
      <c r="G57" t="s">
        <v>31</v>
      </c>
      <c r="H57" t="s">
        <v>28</v>
      </c>
      <c r="J57" t="s">
        <v>113</v>
      </c>
      <c r="K57" t="s">
        <v>114</v>
      </c>
      <c r="L57" s="15" t="s">
        <v>374</v>
      </c>
      <c r="N57" s="15" t="s">
        <v>199</v>
      </c>
      <c r="O57" s="14" t="str">
        <f>VLOOKUP(N57,'Emission tool'!D$2:E$24, 2, FALSE)</f>
        <v>Y</v>
      </c>
      <c r="R57" s="19" t="s">
        <v>431</v>
      </c>
      <c r="S57" s="20">
        <f>VLOOKUP(R57,'Freight prices'!A$2:B$15,2, FALSE)</f>
        <v>0</v>
      </c>
    </row>
    <row r="58" spans="1:19" x14ac:dyDescent="0.25">
      <c r="A58" s="42">
        <v>53068561</v>
      </c>
      <c r="B58" t="s">
        <v>77</v>
      </c>
      <c r="C58" s="6" t="s">
        <v>421</v>
      </c>
      <c r="D58" t="s">
        <v>48</v>
      </c>
      <c r="E58" s="3" t="s">
        <v>289</v>
      </c>
      <c r="F58" s="16" t="s">
        <v>269</v>
      </c>
      <c r="G58" t="s">
        <v>7</v>
      </c>
      <c r="H58" t="s">
        <v>17</v>
      </c>
      <c r="J58" t="s">
        <v>96</v>
      </c>
      <c r="K58" t="s">
        <v>97</v>
      </c>
      <c r="L58" s="15" t="s">
        <v>374</v>
      </c>
      <c r="N58" s="15" t="s">
        <v>199</v>
      </c>
      <c r="O58" s="14" t="str">
        <f>VLOOKUP(N58,'Emission tool'!D$2:E$24, 2, FALSE)</f>
        <v>Y</v>
      </c>
      <c r="R58" s="19" t="s">
        <v>431</v>
      </c>
      <c r="S58" s="20">
        <f>VLOOKUP(R58,'Freight prices'!A$2:B$15,2, FALSE)</f>
        <v>0</v>
      </c>
    </row>
    <row r="59" spans="1:19" x14ac:dyDescent="0.25">
      <c r="A59" s="42">
        <v>53650187</v>
      </c>
      <c r="B59" t="s">
        <v>33</v>
      </c>
      <c r="C59" s="6" t="s">
        <v>340</v>
      </c>
      <c r="D59" t="s">
        <v>48</v>
      </c>
      <c r="E59" s="3">
        <v>48000</v>
      </c>
      <c r="F59" s="3" t="s">
        <v>109</v>
      </c>
      <c r="G59" t="s">
        <v>30</v>
      </c>
      <c r="H59" t="s">
        <v>37</v>
      </c>
      <c r="J59" t="s">
        <v>117</v>
      </c>
      <c r="K59" t="s">
        <v>118</v>
      </c>
      <c r="L59" s="15" t="s">
        <v>374</v>
      </c>
      <c r="N59" s="15" t="s">
        <v>199</v>
      </c>
      <c r="O59" s="14" t="str">
        <f>VLOOKUP(N59,'Emission tool'!D$2:E$24, 2, FALSE)</f>
        <v>Y</v>
      </c>
      <c r="R59" s="19" t="s">
        <v>431</v>
      </c>
      <c r="S59" s="20">
        <f>VLOOKUP(R59,'Freight prices'!A$2:B$15,2, FALSE)</f>
        <v>0</v>
      </c>
    </row>
    <row r="60" spans="1:19" x14ac:dyDescent="0.25">
      <c r="A60" s="42">
        <v>53931187</v>
      </c>
      <c r="B60" t="s">
        <v>207</v>
      </c>
      <c r="C60" s="6" t="s">
        <v>326</v>
      </c>
      <c r="D60" t="s">
        <v>205</v>
      </c>
      <c r="E60" s="3">
        <v>1000</v>
      </c>
      <c r="F60" s="3" t="s">
        <v>210</v>
      </c>
      <c r="G60" t="s">
        <v>5</v>
      </c>
      <c r="H60" t="s">
        <v>55</v>
      </c>
      <c r="J60" t="s">
        <v>80</v>
      </c>
      <c r="K60" t="s">
        <v>81</v>
      </c>
      <c r="L60" s="15" t="s">
        <v>374</v>
      </c>
      <c r="N60" s="15" t="s">
        <v>199</v>
      </c>
      <c r="O60" s="14" t="str">
        <f>VLOOKUP(N60,'Emission tool'!D$2:E$24, 2, FALSE)</f>
        <v>Y</v>
      </c>
      <c r="R60" s="19" t="s">
        <v>431</v>
      </c>
      <c r="S60" s="20">
        <f>VLOOKUP(R60,'Freight prices'!A$2:B$15,2, FALSE)</f>
        <v>0</v>
      </c>
    </row>
    <row r="61" spans="1:19" x14ac:dyDescent="0.25">
      <c r="A61" s="42">
        <v>54072658</v>
      </c>
      <c r="B61" t="s">
        <v>43</v>
      </c>
      <c r="C61" s="6" t="s">
        <v>296</v>
      </c>
      <c r="D61" t="s">
        <v>48</v>
      </c>
      <c r="E61" s="3" t="s">
        <v>295</v>
      </c>
      <c r="F61" s="3" t="s">
        <v>210</v>
      </c>
      <c r="G61" t="s">
        <v>31</v>
      </c>
      <c r="H61" t="s">
        <v>28</v>
      </c>
      <c r="J61" t="s">
        <v>113</v>
      </c>
      <c r="K61" t="s">
        <v>114</v>
      </c>
      <c r="L61" s="15" t="s">
        <v>374</v>
      </c>
      <c r="N61" s="15" t="s">
        <v>199</v>
      </c>
      <c r="O61" s="14" t="str">
        <f>VLOOKUP(N61,'Emission tool'!D$2:E$24, 2, FALSE)</f>
        <v>Y</v>
      </c>
      <c r="R61" s="19" t="s">
        <v>431</v>
      </c>
      <c r="S61" s="20">
        <f>VLOOKUP(R61,'Freight prices'!A$2:B$15,2, FALSE)</f>
        <v>0</v>
      </c>
    </row>
    <row r="62" spans="1:19" x14ac:dyDescent="0.25">
      <c r="A62" s="42">
        <v>54475635</v>
      </c>
      <c r="B62" t="s">
        <v>41</v>
      </c>
      <c r="C62" s="6" t="s">
        <v>353</v>
      </c>
      <c r="D62" t="s">
        <v>48</v>
      </c>
      <c r="E62" s="3">
        <v>2689</v>
      </c>
      <c r="F62" s="3" t="s">
        <v>109</v>
      </c>
      <c r="G62" t="s">
        <v>31</v>
      </c>
      <c r="H62" t="s">
        <v>28</v>
      </c>
      <c r="J62" t="s">
        <v>103</v>
      </c>
      <c r="K62" t="s">
        <v>381</v>
      </c>
      <c r="L62" s="15" t="s">
        <v>379</v>
      </c>
      <c r="N62" s="15" t="s">
        <v>199</v>
      </c>
      <c r="O62" s="14" t="str">
        <f>VLOOKUP(N62,'Emission tool'!D$2:E$24, 2, FALSE)</f>
        <v>Y</v>
      </c>
      <c r="R62" s="19" t="s">
        <v>431</v>
      </c>
      <c r="S62" s="20">
        <f>VLOOKUP(R62,'Freight prices'!A$2:B$15,2, FALSE)</f>
        <v>0</v>
      </c>
    </row>
    <row r="63" spans="1:19" x14ac:dyDescent="0.25">
      <c r="A63" s="42">
        <v>54526504</v>
      </c>
      <c r="B63" t="s">
        <v>11</v>
      </c>
      <c r="C63" s="6" t="s">
        <v>347</v>
      </c>
      <c r="D63" t="s">
        <v>48</v>
      </c>
      <c r="E63" s="3" t="s">
        <v>281</v>
      </c>
      <c r="F63" s="6">
        <v>100</v>
      </c>
      <c r="G63" t="s">
        <v>10</v>
      </c>
      <c r="H63" t="s">
        <v>19</v>
      </c>
      <c r="J63" t="s">
        <v>143</v>
      </c>
      <c r="K63" t="s">
        <v>144</v>
      </c>
      <c r="L63" s="15" t="s">
        <v>374</v>
      </c>
      <c r="N63" s="15" t="s">
        <v>199</v>
      </c>
      <c r="O63" s="14" t="str">
        <f>VLOOKUP(N63,'Emission tool'!D$2:E$24, 2, FALSE)</f>
        <v>Y</v>
      </c>
      <c r="R63" s="19" t="s">
        <v>431</v>
      </c>
      <c r="S63" s="20">
        <f>VLOOKUP(R63,'Freight prices'!A$2:B$15,2, FALSE)</f>
        <v>0</v>
      </c>
    </row>
    <row r="64" spans="1:19" x14ac:dyDescent="0.25">
      <c r="A64" s="42">
        <v>54753319</v>
      </c>
      <c r="B64" t="s">
        <v>221</v>
      </c>
      <c r="C64" s="6" t="s">
        <v>330</v>
      </c>
      <c r="D64" t="s">
        <v>48</v>
      </c>
      <c r="E64" s="3">
        <v>2484</v>
      </c>
      <c r="F64" s="3" t="s">
        <v>216</v>
      </c>
      <c r="G64" t="s">
        <v>5</v>
      </c>
      <c r="H64" t="s">
        <v>55</v>
      </c>
      <c r="J64" t="s">
        <v>141</v>
      </c>
      <c r="K64" t="s">
        <v>142</v>
      </c>
      <c r="L64" s="15" t="s">
        <v>374</v>
      </c>
      <c r="N64" s="15" t="s">
        <v>199</v>
      </c>
      <c r="O64" s="14" t="str">
        <f>VLOOKUP(N64,'Emission tool'!D$2:E$24, 2, FALSE)</f>
        <v>Y</v>
      </c>
      <c r="R64" s="19" t="s">
        <v>431</v>
      </c>
      <c r="S64" s="20">
        <f>VLOOKUP(R64,'Freight prices'!A$2:B$15,2, FALSE)</f>
        <v>0</v>
      </c>
    </row>
    <row r="65" spans="1:19" x14ac:dyDescent="0.25">
      <c r="A65" s="42">
        <v>54856676</v>
      </c>
      <c r="B65" t="s">
        <v>208</v>
      </c>
      <c r="C65" s="6" t="s">
        <v>327</v>
      </c>
      <c r="D65" t="s">
        <v>205</v>
      </c>
      <c r="E65" s="3">
        <v>1454</v>
      </c>
      <c r="F65" s="3" t="s">
        <v>219</v>
      </c>
      <c r="G65" t="s">
        <v>5</v>
      </c>
      <c r="H65" t="s">
        <v>55</v>
      </c>
      <c r="J65" t="s">
        <v>80</v>
      </c>
      <c r="K65" t="s">
        <v>81</v>
      </c>
      <c r="L65" s="15" t="s">
        <v>374</v>
      </c>
      <c r="N65" s="15" t="s">
        <v>199</v>
      </c>
      <c r="O65" s="14" t="str">
        <f>VLOOKUP(N65,'Emission tool'!D$2:E$24, 2, FALSE)</f>
        <v>Y</v>
      </c>
      <c r="R65" s="19" t="s">
        <v>431</v>
      </c>
      <c r="S65" s="20">
        <f>VLOOKUP(R65,'Freight prices'!A$2:B$15,2, FALSE)</f>
        <v>0</v>
      </c>
    </row>
    <row r="66" spans="1:19" x14ac:dyDescent="0.25">
      <c r="A66" s="42">
        <v>54952706</v>
      </c>
      <c r="B66" t="s">
        <v>58</v>
      </c>
      <c r="C66" s="6" t="s">
        <v>318</v>
      </c>
      <c r="D66" t="s">
        <v>48</v>
      </c>
      <c r="E66" s="3">
        <v>14440</v>
      </c>
      <c r="F66" s="3" t="s">
        <v>127</v>
      </c>
      <c r="G66" t="s">
        <v>54</v>
      </c>
      <c r="H66" t="s">
        <v>21</v>
      </c>
      <c r="J66" t="s">
        <v>61</v>
      </c>
      <c r="K66" t="s">
        <v>380</v>
      </c>
      <c r="L66" s="15" t="s">
        <v>379</v>
      </c>
      <c r="N66" s="15" t="s">
        <v>199</v>
      </c>
      <c r="O66" s="14" t="str">
        <f>VLOOKUP(N66,'Emission tool'!D$2:E$24, 2, FALSE)</f>
        <v>Y</v>
      </c>
      <c r="R66" s="19" t="s">
        <v>431</v>
      </c>
      <c r="S66" s="20">
        <f>VLOOKUP(R66,'Freight prices'!A$2:B$15,2, FALSE)</f>
        <v>0</v>
      </c>
    </row>
    <row r="67" spans="1:19" x14ac:dyDescent="0.25">
      <c r="A67" s="42">
        <v>56417973</v>
      </c>
      <c r="B67" t="s">
        <v>443</v>
      </c>
      <c r="C67" s="5" t="s">
        <v>248</v>
      </c>
      <c r="D67" t="s">
        <v>226</v>
      </c>
      <c r="E67" s="38" t="str">
        <f>F67</f>
        <v>40000</v>
      </c>
      <c r="F67" s="37" t="s">
        <v>444</v>
      </c>
      <c r="G67" t="s">
        <v>10</v>
      </c>
      <c r="H67" t="s">
        <v>19</v>
      </c>
      <c r="J67" t="s">
        <v>160</v>
      </c>
      <c r="K67" t="s">
        <v>161</v>
      </c>
      <c r="L67" s="15" t="s">
        <v>374</v>
      </c>
      <c r="N67" s="15" t="s">
        <v>199</v>
      </c>
      <c r="O67" s="14" t="str">
        <f>VLOOKUP(N67,'Emission tool'!D$2:E$24, 2, FALSE)</f>
        <v>Y</v>
      </c>
      <c r="R67" s="19" t="s">
        <v>431</v>
      </c>
      <c r="S67" s="20">
        <f>VLOOKUP(R67,'Freight prices'!A$2:B$15,2, FALSE)</f>
        <v>0</v>
      </c>
    </row>
    <row r="68" spans="1:19" x14ac:dyDescent="0.25">
      <c r="A68" s="42">
        <v>56735877</v>
      </c>
      <c r="B68" t="s">
        <v>73</v>
      </c>
      <c r="C68" s="6" t="s">
        <v>406</v>
      </c>
      <c r="D68" t="s">
        <v>48</v>
      </c>
      <c r="E68" s="3" t="s">
        <v>405</v>
      </c>
      <c r="F68" s="3" t="s">
        <v>220</v>
      </c>
      <c r="G68" t="s">
        <v>64</v>
      </c>
      <c r="H68" t="s">
        <v>66</v>
      </c>
      <c r="J68" t="s">
        <v>115</v>
      </c>
      <c r="K68" t="s">
        <v>116</v>
      </c>
      <c r="L68" s="15" t="s">
        <v>374</v>
      </c>
      <c r="N68" s="15" t="s">
        <v>199</v>
      </c>
      <c r="O68" s="14" t="str">
        <f>VLOOKUP(N68,'Emission tool'!D$2:E$24, 2, FALSE)</f>
        <v>Y</v>
      </c>
      <c r="R68" s="19" t="s">
        <v>431</v>
      </c>
      <c r="S68" s="20">
        <f>VLOOKUP(R68,'Freight prices'!A$2:B$15,2, FALSE)</f>
        <v>0</v>
      </c>
    </row>
    <row r="69" spans="1:19" x14ac:dyDescent="0.25">
      <c r="A69" s="42" t="s">
        <v>466</v>
      </c>
      <c r="B69" t="s">
        <v>57</v>
      </c>
      <c r="C69" s="6" t="s">
        <v>315</v>
      </c>
      <c r="D69" t="s">
        <v>277</v>
      </c>
      <c r="E69" s="3" t="s">
        <v>93</v>
      </c>
      <c r="F69" s="3" t="s">
        <v>280</v>
      </c>
      <c r="G69" t="s">
        <v>54</v>
      </c>
      <c r="H69" t="s">
        <v>21</v>
      </c>
      <c r="J69" t="s">
        <v>125</v>
      </c>
      <c r="K69" t="s">
        <v>126</v>
      </c>
      <c r="L69" s="15" t="s">
        <v>374</v>
      </c>
      <c r="N69" s="15" t="s">
        <v>199</v>
      </c>
      <c r="O69" s="14" t="str">
        <f>VLOOKUP(N69,'Emission tool'!D$2:E$24, 2, FALSE)</f>
        <v>Y</v>
      </c>
      <c r="R69" s="19" t="s">
        <v>431</v>
      </c>
      <c r="S69" s="20">
        <f>VLOOKUP(R69,'Freight prices'!A$2:B$15,2, FALSE)</f>
        <v>0</v>
      </c>
    </row>
    <row r="70" spans="1:19" x14ac:dyDescent="0.25">
      <c r="A70" s="42" t="s">
        <v>471</v>
      </c>
      <c r="B70" t="s">
        <v>14</v>
      </c>
      <c r="C70" s="6" t="s">
        <v>343</v>
      </c>
      <c r="D70" t="s">
        <v>48</v>
      </c>
      <c r="E70" s="3" t="s">
        <v>345</v>
      </c>
      <c r="F70" s="6">
        <v>58</v>
      </c>
      <c r="G70" t="s">
        <v>10</v>
      </c>
      <c r="H70" t="s">
        <v>19</v>
      </c>
      <c r="J70" t="s">
        <v>138</v>
      </c>
      <c r="K70" t="s">
        <v>139</v>
      </c>
      <c r="L70" s="15" t="s">
        <v>374</v>
      </c>
      <c r="N70" s="15" t="s">
        <v>199</v>
      </c>
      <c r="O70" s="14" t="str">
        <f>VLOOKUP(N70,'Emission tool'!D$2:E$24, 2, FALSE)</f>
        <v>Y</v>
      </c>
      <c r="R70" s="19" t="s">
        <v>431</v>
      </c>
      <c r="S70" s="20">
        <f>VLOOKUP(R70,'Freight prices'!A$2:B$15,2, FALSE)</f>
        <v>0</v>
      </c>
    </row>
    <row r="71" spans="1:19" x14ac:dyDescent="0.25">
      <c r="A71" s="42" t="s">
        <v>470</v>
      </c>
      <c r="B71" t="s">
        <v>258</v>
      </c>
      <c r="C71" s="3" t="s">
        <v>331</v>
      </c>
      <c r="D71" t="s">
        <v>205</v>
      </c>
      <c r="E71" s="3" t="s">
        <v>268</v>
      </c>
      <c r="F71" s="16" t="s">
        <v>128</v>
      </c>
      <c r="G71" t="s">
        <v>5</v>
      </c>
      <c r="H71" t="s">
        <v>16</v>
      </c>
      <c r="J71" t="s">
        <v>140</v>
      </c>
      <c r="K71" t="s">
        <v>132</v>
      </c>
      <c r="L71" s="15" t="s">
        <v>374</v>
      </c>
      <c r="N71" s="15" t="s">
        <v>199</v>
      </c>
      <c r="O71" s="14" t="str">
        <f>VLOOKUP(N71,'Emission tool'!D$2:E$24, 2, FALSE)</f>
        <v>Y</v>
      </c>
      <c r="R71" s="19" t="s">
        <v>431</v>
      </c>
      <c r="S71" s="20">
        <f>VLOOKUP(R71,'Freight prices'!A$2:B$15,2, FALSE)</f>
        <v>0</v>
      </c>
    </row>
    <row r="72" spans="1:19" x14ac:dyDescent="0.25">
      <c r="A72" s="42" t="s">
        <v>473</v>
      </c>
      <c r="B72" t="s">
        <v>38</v>
      </c>
      <c r="C72" s="6" t="s">
        <v>411</v>
      </c>
      <c r="D72" t="s">
        <v>48</v>
      </c>
      <c r="E72" s="3">
        <v>1865</v>
      </c>
      <c r="F72" s="3" t="s">
        <v>101</v>
      </c>
      <c r="G72" t="s">
        <v>31</v>
      </c>
      <c r="H72" t="s">
        <v>28</v>
      </c>
      <c r="J72" t="s">
        <v>113</v>
      </c>
      <c r="K72" t="s">
        <v>114</v>
      </c>
      <c r="L72" s="15" t="s">
        <v>374</v>
      </c>
      <c r="N72" s="15" t="s">
        <v>199</v>
      </c>
      <c r="O72" s="14" t="str">
        <f>VLOOKUP(N72,'Emission tool'!D$2:E$24, 2, FALSE)</f>
        <v>Y</v>
      </c>
      <c r="R72" s="19" t="s">
        <v>431</v>
      </c>
      <c r="S72" s="20">
        <f>VLOOKUP(R72,'Freight prices'!A$2:B$15,2, FALSE)</f>
        <v>0</v>
      </c>
    </row>
    <row r="73" spans="1:19" x14ac:dyDescent="0.25">
      <c r="A73" s="42" t="s">
        <v>467</v>
      </c>
      <c r="B73" t="s">
        <v>60</v>
      </c>
      <c r="C73" s="6" t="s">
        <v>322</v>
      </c>
      <c r="D73" t="s">
        <v>48</v>
      </c>
      <c r="E73" s="3">
        <v>17450</v>
      </c>
      <c r="F73" s="3" t="s">
        <v>127</v>
      </c>
      <c r="G73" t="s">
        <v>54</v>
      </c>
      <c r="H73" t="s">
        <v>21</v>
      </c>
      <c r="J73" t="s">
        <v>61</v>
      </c>
      <c r="K73" t="s">
        <v>380</v>
      </c>
      <c r="L73" s="15" t="s">
        <v>379</v>
      </c>
      <c r="N73" s="15" t="s">
        <v>199</v>
      </c>
      <c r="O73" s="14" t="str">
        <f>VLOOKUP(N73,'Emission tool'!D$2:E$24, 2, FALSE)</f>
        <v>Y</v>
      </c>
      <c r="R73" s="19" t="s">
        <v>431</v>
      </c>
      <c r="S73" s="20">
        <f>VLOOKUP(R73,'Freight prices'!A$2:B$15,2, FALSE)</f>
        <v>0</v>
      </c>
    </row>
    <row r="74" spans="1:19" x14ac:dyDescent="0.25">
      <c r="A74" s="42" t="s">
        <v>469</v>
      </c>
      <c r="B74" t="s">
        <v>232</v>
      </c>
      <c r="C74" s="6" t="s">
        <v>323</v>
      </c>
      <c r="D74" t="s">
        <v>48</v>
      </c>
      <c r="E74" s="3">
        <v>98000</v>
      </c>
      <c r="F74" s="3" t="s">
        <v>108</v>
      </c>
      <c r="G74" t="s">
        <v>7</v>
      </c>
      <c r="H74" t="s">
        <v>17</v>
      </c>
      <c r="J74" t="s">
        <v>229</v>
      </c>
      <c r="K74" t="s">
        <v>230</v>
      </c>
      <c r="L74" s="15" t="s">
        <v>374</v>
      </c>
      <c r="N74" s="15"/>
      <c r="R74" s="19" t="s">
        <v>431</v>
      </c>
      <c r="S74" s="20">
        <f>VLOOKUP(R74,'Freight prices'!A$2:B$15,2, FALSE)</f>
        <v>0</v>
      </c>
    </row>
    <row r="75" spans="1:19" x14ac:dyDescent="0.25">
      <c r="A75" s="42" t="s">
        <v>462</v>
      </c>
      <c r="B75" s="2" t="s">
        <v>107</v>
      </c>
      <c r="C75" s="5" t="s">
        <v>306</v>
      </c>
      <c r="D75" s="2" t="s">
        <v>48</v>
      </c>
      <c r="E75" s="8">
        <v>2041</v>
      </c>
      <c r="F75" s="8" t="s">
        <v>109</v>
      </c>
      <c r="G75" s="2" t="s">
        <v>82</v>
      </c>
      <c r="H75" s="2" t="s">
        <v>83</v>
      </c>
      <c r="I75" s="2"/>
      <c r="J75" s="2" t="s">
        <v>157</v>
      </c>
      <c r="K75" s="2" t="s">
        <v>202</v>
      </c>
      <c r="L75" s="15" t="s">
        <v>374</v>
      </c>
      <c r="N75" s="15" t="s">
        <v>199</v>
      </c>
      <c r="O75" s="14" t="str">
        <f>VLOOKUP(N75,'Emission tool'!D2:E24, 2, FALSE)</f>
        <v>Y</v>
      </c>
      <c r="Q75" s="2"/>
      <c r="R75" s="19" t="s">
        <v>431</v>
      </c>
      <c r="S75" s="20">
        <f>VLOOKUP(R75,'Freight prices'!A$2:B$15,2, FALSE)</f>
        <v>0</v>
      </c>
    </row>
    <row r="76" spans="1:19" x14ac:dyDescent="0.25">
      <c r="A76" s="42" t="s">
        <v>475</v>
      </c>
      <c r="B76" t="s">
        <v>416</v>
      </c>
      <c r="C76" s="6" t="s">
        <v>415</v>
      </c>
      <c r="D76" t="s">
        <v>48</v>
      </c>
      <c r="E76" s="3" t="s">
        <v>417</v>
      </c>
      <c r="F76" s="3" t="s">
        <v>109</v>
      </c>
      <c r="G76" t="s">
        <v>31</v>
      </c>
      <c r="H76" t="s">
        <v>28</v>
      </c>
      <c r="J76" t="s">
        <v>412</v>
      </c>
      <c r="K76" t="s">
        <v>413</v>
      </c>
      <c r="L76" s="15" t="s">
        <v>414</v>
      </c>
      <c r="N76" s="15" t="s">
        <v>199</v>
      </c>
      <c r="O76" s="14" t="str">
        <f>VLOOKUP(N76,'Emission tool'!D$2:E$24, 2, FALSE)</f>
        <v>Y</v>
      </c>
      <c r="R76" s="19" t="s">
        <v>431</v>
      </c>
      <c r="S76" s="20">
        <f>VLOOKUP(R76,'Freight prices'!A$2:B$15,2, FALSE)</f>
        <v>0</v>
      </c>
    </row>
    <row r="77" spans="1:19" x14ac:dyDescent="0.25">
      <c r="A77" s="42" t="s">
        <v>464</v>
      </c>
      <c r="B77" t="s">
        <v>56</v>
      </c>
      <c r="C77" s="6" t="s">
        <v>310</v>
      </c>
      <c r="D77" s="2" t="s">
        <v>48</v>
      </c>
      <c r="E77" s="3">
        <v>7800</v>
      </c>
      <c r="F77" s="3" t="s">
        <v>127</v>
      </c>
      <c r="G77" t="s">
        <v>274</v>
      </c>
      <c r="H77" t="s">
        <v>21</v>
      </c>
      <c r="J77" t="s">
        <v>133</v>
      </c>
      <c r="K77" t="s">
        <v>135</v>
      </c>
      <c r="L77" s="15" t="s">
        <v>374</v>
      </c>
      <c r="N77" s="15" t="s">
        <v>199</v>
      </c>
      <c r="O77" s="14" t="str">
        <f>VLOOKUP(N77,'Emission tool'!D$2:E$24, 2, FALSE)</f>
        <v>Y</v>
      </c>
      <c r="R77" s="19" t="s">
        <v>431</v>
      </c>
      <c r="S77" s="20">
        <f>VLOOKUP(R77,'Freight prices'!A$2:B$15,2, FALSE)</f>
        <v>0</v>
      </c>
    </row>
    <row r="78" spans="1:19" x14ac:dyDescent="0.25">
      <c r="A78" s="42" t="s">
        <v>463</v>
      </c>
      <c r="B78" s="2" t="s">
        <v>441</v>
      </c>
      <c r="C78" s="5" t="s">
        <v>248</v>
      </c>
      <c r="D78" s="2" t="s">
        <v>226</v>
      </c>
      <c r="E78" s="36">
        <f>F78</f>
        <v>1000000</v>
      </c>
      <c r="F78" s="35">
        <v>1000000</v>
      </c>
      <c r="G78" s="2" t="s">
        <v>82</v>
      </c>
      <c r="H78" s="2" t="s">
        <v>83</v>
      </c>
      <c r="I78" s="2"/>
      <c r="J78" t="s">
        <v>160</v>
      </c>
      <c r="K78" s="2" t="s">
        <v>161</v>
      </c>
      <c r="L78" s="15" t="s">
        <v>374</v>
      </c>
      <c r="N78" s="15" t="s">
        <v>199</v>
      </c>
      <c r="O78" s="14" t="str">
        <f>VLOOKUP(N78,'Emission tool'!D$2:E$24, 2, FALSE)</f>
        <v>Y</v>
      </c>
      <c r="Q78" s="2"/>
      <c r="R78" s="19" t="s">
        <v>431</v>
      </c>
      <c r="S78" s="20">
        <f>VLOOKUP(R78,'Freight prices'!A$2:B$15,2, FALSE)</f>
        <v>0</v>
      </c>
    </row>
    <row r="79" spans="1:19" x14ac:dyDescent="0.25">
      <c r="A79" s="42" t="s">
        <v>478</v>
      </c>
      <c r="B79" t="s">
        <v>69</v>
      </c>
      <c r="C79" s="6" t="s">
        <v>402</v>
      </c>
      <c r="D79" t="s">
        <v>399</v>
      </c>
      <c r="E79" s="3" t="s">
        <v>401</v>
      </c>
      <c r="F79" s="3" t="s">
        <v>400</v>
      </c>
      <c r="G79" t="s">
        <v>64</v>
      </c>
      <c r="H79" t="s">
        <v>66</v>
      </c>
      <c r="J79" t="s">
        <v>125</v>
      </c>
      <c r="K79" t="s">
        <v>126</v>
      </c>
      <c r="L79" s="15" t="s">
        <v>374</v>
      </c>
      <c r="N79" s="15" t="s">
        <v>199</v>
      </c>
      <c r="O79" s="14" t="str">
        <f>VLOOKUP(N79,'Emission tool'!D$2:E$24, 2, FALSE)</f>
        <v>Y</v>
      </c>
      <c r="R79" s="19" t="s">
        <v>431</v>
      </c>
      <c r="S79" s="20">
        <f>VLOOKUP(R79,'Freight prices'!A$2:B$15,2, FALSE)</f>
        <v>0</v>
      </c>
    </row>
    <row r="80" spans="1:19" x14ac:dyDescent="0.25">
      <c r="A80" s="42" t="s">
        <v>476</v>
      </c>
      <c r="B80" t="s">
        <v>78</v>
      </c>
      <c r="C80" s="6" t="s">
        <v>339</v>
      </c>
      <c r="D80" t="s">
        <v>271</v>
      </c>
      <c r="E80" s="3">
        <v>3218</v>
      </c>
      <c r="F80" s="3" t="s">
        <v>272</v>
      </c>
      <c r="G80" t="s">
        <v>30</v>
      </c>
      <c r="H80" t="s">
        <v>37</v>
      </c>
      <c r="J80" t="s">
        <v>270</v>
      </c>
      <c r="K80" t="s">
        <v>387</v>
      </c>
      <c r="L80" s="15" t="s">
        <v>386</v>
      </c>
      <c r="N80" s="15" t="s">
        <v>199</v>
      </c>
      <c r="O80" s="14" t="str">
        <f>VLOOKUP(N80,'Emission tool'!D$2:E$24, 2, FALSE)</f>
        <v>Y</v>
      </c>
      <c r="R80" s="19" t="s">
        <v>431</v>
      </c>
      <c r="S80" s="20">
        <f>VLOOKUP(R80,'Freight prices'!A$2:B$15,2, FALSE)</f>
        <v>0</v>
      </c>
    </row>
    <row r="81" spans="1:19" x14ac:dyDescent="0.25">
      <c r="A81" s="42" t="s">
        <v>477</v>
      </c>
      <c r="B81" t="s">
        <v>111</v>
      </c>
      <c r="C81" s="6" t="s">
        <v>393</v>
      </c>
      <c r="D81" t="s">
        <v>390</v>
      </c>
      <c r="E81" s="3" t="s">
        <v>388</v>
      </c>
      <c r="F81" s="3" t="s">
        <v>300</v>
      </c>
      <c r="G81" t="s">
        <v>29</v>
      </c>
      <c r="H81" t="s">
        <v>67</v>
      </c>
      <c r="J81" t="s">
        <v>112</v>
      </c>
      <c r="K81" t="s">
        <v>376</v>
      </c>
      <c r="L81" s="15" t="s">
        <v>375</v>
      </c>
      <c r="N81" s="15" t="s">
        <v>199</v>
      </c>
      <c r="O81" s="14" t="str">
        <f>VLOOKUP(N81,'Emission tool'!D$2:E$24, 2, FALSE)</f>
        <v>Y</v>
      </c>
      <c r="R81" s="19" t="s">
        <v>431</v>
      </c>
      <c r="S81" s="20">
        <f>VLOOKUP(R81,'Freight prices'!A$2:B$15,2, FALSE)</f>
        <v>0</v>
      </c>
    </row>
    <row r="82" spans="1:19" x14ac:dyDescent="0.25">
      <c r="A82" s="42" t="s">
        <v>468</v>
      </c>
      <c r="B82" t="s">
        <v>212</v>
      </c>
      <c r="C82" s="6" t="s">
        <v>324</v>
      </c>
      <c r="D82" t="s">
        <v>48</v>
      </c>
      <c r="E82" s="3">
        <v>1368</v>
      </c>
      <c r="F82" s="3" t="s">
        <v>213</v>
      </c>
      <c r="G82" t="s">
        <v>7</v>
      </c>
      <c r="H82" t="s">
        <v>17</v>
      </c>
      <c r="J82" t="s">
        <v>138</v>
      </c>
      <c r="K82" t="s">
        <v>161</v>
      </c>
      <c r="L82" s="15" t="s">
        <v>374</v>
      </c>
      <c r="N82" s="15" t="s">
        <v>201</v>
      </c>
      <c r="O82" s="14" t="str">
        <f>VLOOKUP(N82,'Emission tool'!D$2:E$24, 2, FALSE)</f>
        <v>Y</v>
      </c>
      <c r="R82" s="19" t="s">
        <v>431</v>
      </c>
      <c r="S82" s="20">
        <f>VLOOKUP(R82,'Freight prices'!A$2:B$15,2, FALSE)</f>
        <v>0</v>
      </c>
    </row>
    <row r="83" spans="1:19" x14ac:dyDescent="0.25">
      <c r="A83" s="42" t="s">
        <v>474</v>
      </c>
      <c r="B83" t="s">
        <v>297</v>
      </c>
      <c r="C83" s="6" t="s">
        <v>369</v>
      </c>
      <c r="D83" t="s">
        <v>367</v>
      </c>
      <c r="E83" s="3" t="s">
        <v>368</v>
      </c>
      <c r="F83" s="3" t="s">
        <v>294</v>
      </c>
      <c r="G83" t="s">
        <v>31</v>
      </c>
      <c r="H83" t="s">
        <v>28</v>
      </c>
      <c r="J83" t="s">
        <v>298</v>
      </c>
      <c r="K83" t="s">
        <v>385</v>
      </c>
      <c r="L83" s="15" t="s">
        <v>384</v>
      </c>
      <c r="N83" s="15" t="s">
        <v>199</v>
      </c>
      <c r="O83" s="14" t="s">
        <v>200</v>
      </c>
      <c r="R83" s="19" t="s">
        <v>431</v>
      </c>
      <c r="S83" s="20">
        <f>VLOOKUP(R83,'Freight prices'!A$2:B$15,2, FALSE)</f>
        <v>0</v>
      </c>
    </row>
    <row r="84" spans="1:19" x14ac:dyDescent="0.25">
      <c r="A84" s="42" t="s">
        <v>472</v>
      </c>
      <c r="B84" t="s">
        <v>15</v>
      </c>
      <c r="C84" s="6" t="s">
        <v>352</v>
      </c>
      <c r="D84" t="s">
        <v>48</v>
      </c>
      <c r="E84" s="3" t="s">
        <v>348</v>
      </c>
      <c r="F84" s="6">
        <v>100</v>
      </c>
      <c r="G84" t="s">
        <v>10</v>
      </c>
      <c r="H84" t="s">
        <v>19</v>
      </c>
      <c r="J84" t="s">
        <v>143</v>
      </c>
      <c r="K84" t="s">
        <v>144</v>
      </c>
      <c r="L84" s="15" t="s">
        <v>374</v>
      </c>
      <c r="N84" s="15" t="s">
        <v>199</v>
      </c>
      <c r="O84" s="14" t="str">
        <f>VLOOKUP(N84,'Emission tool'!D$2:E$24, 2, FALSE)</f>
        <v>Y</v>
      </c>
      <c r="R84" s="19" t="s">
        <v>431</v>
      </c>
      <c r="S84" s="20">
        <f>VLOOKUP(R84,'Freight prices'!A$2:B$15,2, FALSE)</f>
        <v>0</v>
      </c>
    </row>
    <row r="85" spans="1:19" x14ac:dyDescent="0.25">
      <c r="A85" s="42" t="s">
        <v>465</v>
      </c>
      <c r="B85" t="s">
        <v>278</v>
      </c>
      <c r="C85" s="6" t="s">
        <v>312</v>
      </c>
      <c r="D85" s="2" t="s">
        <v>48</v>
      </c>
      <c r="E85" s="3">
        <v>8600</v>
      </c>
      <c r="F85" s="3" t="s">
        <v>128</v>
      </c>
      <c r="G85" t="s">
        <v>64</v>
      </c>
      <c r="H85" t="s">
        <v>20</v>
      </c>
      <c r="J85" t="s">
        <v>113</v>
      </c>
      <c r="K85" t="s">
        <v>114</v>
      </c>
      <c r="L85" s="15" t="s">
        <v>374</v>
      </c>
      <c r="N85" s="15" t="s">
        <v>199</v>
      </c>
      <c r="O85" s="14" t="str">
        <f>VLOOKUP(N85,'Emission tool'!D$2:E$24, 2, FALSE)</f>
        <v>Y</v>
      </c>
      <c r="R85" s="19" t="s">
        <v>431</v>
      </c>
      <c r="S85" s="20">
        <f>VLOOKUP(R85,'Freight prices'!A$2:B$15,2, FALSE)</f>
        <v>0</v>
      </c>
    </row>
    <row r="86" spans="1:19" x14ac:dyDescent="0.25">
      <c r="A86" s="42" t="s">
        <v>461</v>
      </c>
      <c r="B86" s="2" t="s">
        <v>104</v>
      </c>
      <c r="C86" s="5" t="s">
        <v>303</v>
      </c>
      <c r="D86" s="2" t="s">
        <v>48</v>
      </c>
      <c r="E86" s="8">
        <v>31570</v>
      </c>
      <c r="F86" s="8" t="s">
        <v>108</v>
      </c>
      <c r="G86" s="2" t="s">
        <v>82</v>
      </c>
      <c r="H86" s="2" t="s">
        <v>83</v>
      </c>
      <c r="I86" s="2"/>
      <c r="J86" s="2" t="s">
        <v>157</v>
      </c>
      <c r="K86" s="2" t="s">
        <v>202</v>
      </c>
      <c r="L86" s="15" t="s">
        <v>374</v>
      </c>
      <c r="N86" s="15" t="s">
        <v>199</v>
      </c>
      <c r="O86" s="14" t="str">
        <f>VLOOKUP(N86,'Emission tool'!D2:E24, 2, FALSE)</f>
        <v>Y</v>
      </c>
      <c r="Q86" s="2"/>
      <c r="R86" s="19" t="s">
        <v>431</v>
      </c>
      <c r="S86" s="20">
        <f>VLOOKUP(R86,'Freight prices'!A$2:B$15,2, FALSE)</f>
        <v>0</v>
      </c>
    </row>
    <row r="87" spans="1:19" x14ac:dyDescent="0.25">
      <c r="A87" s="42"/>
    </row>
    <row r="88" spans="1:19" x14ac:dyDescent="0.25">
      <c r="A88" s="42"/>
    </row>
  </sheetData>
  <sortState ref="A2:S86">
    <sortCondition ref="A2:A86"/>
  </sortState>
  <dataConsolidate function="product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'Emission tool'!$D$2:$D$24</xm:f>
          </x14:formula1>
          <xm:sqref>N2:N86</xm:sqref>
        </x14:dataValidation>
        <x14:dataValidation type="list" allowBlank="1" showInputMessage="1" showErrorMessage="1">
          <x14:formula1>
            <xm:f>'Freight prices'!$A$2:$A$18</xm:f>
          </x14:formula1>
          <xm:sqref>R2:R86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J18" sqref="J18"/>
    </sheetView>
  </sheetViews>
  <sheetFormatPr defaultRowHeight="15" x14ac:dyDescent="0.25"/>
  <cols>
    <col min="1" max="1" width="13.42578125" customWidth="1"/>
    <col min="2" max="2" width="14.28515625" customWidth="1"/>
    <col min="3" max="3" width="13.140625" customWidth="1"/>
    <col min="4" max="4" width="19.42578125" customWidth="1"/>
    <col min="5" max="5" width="12.85546875" style="10" customWidth="1"/>
    <col min="6" max="6" width="14" style="10" customWidth="1"/>
  </cols>
  <sheetData>
    <row r="1" spans="1:6" s="1" customFormat="1" x14ac:dyDescent="0.25">
      <c r="A1" s="1" t="s">
        <v>181</v>
      </c>
      <c r="B1" s="1" t="s">
        <v>182</v>
      </c>
      <c r="C1" s="1" t="s">
        <v>192</v>
      </c>
      <c r="E1" s="9" t="s">
        <v>183</v>
      </c>
      <c r="F1" s="9" t="s">
        <v>1</v>
      </c>
    </row>
    <row r="2" spans="1:6" x14ac:dyDescent="0.25">
      <c r="A2" t="s">
        <v>419</v>
      </c>
      <c r="B2" t="s">
        <v>195</v>
      </c>
      <c r="C2" t="s">
        <v>173</v>
      </c>
      <c r="D2" t="str">
        <f>CONCATENATE(B2, C2)</f>
        <v>Lorry &lt; 20 ton</v>
      </c>
      <c r="E2" s="10">
        <v>0.29599999999999999</v>
      </c>
      <c r="F2" s="10" t="s">
        <v>174</v>
      </c>
    </row>
    <row r="3" spans="1:6" x14ac:dyDescent="0.25">
      <c r="A3" t="s">
        <v>419</v>
      </c>
      <c r="B3" t="s">
        <v>195</v>
      </c>
      <c r="C3" t="s">
        <v>175</v>
      </c>
      <c r="D3" t="str">
        <f t="shared" ref="D3:D23" si="0">CONCATENATE(B3, C3)</f>
        <v>Lorry &gt; 20 ton</v>
      </c>
      <c r="E3" s="10">
        <v>0.115</v>
      </c>
      <c r="F3" s="10" t="s">
        <v>174</v>
      </c>
    </row>
    <row r="4" spans="1:6" x14ac:dyDescent="0.25">
      <c r="A4" t="s">
        <v>419</v>
      </c>
      <c r="B4" t="s">
        <v>195</v>
      </c>
      <c r="C4" s="11" t="s">
        <v>184</v>
      </c>
      <c r="D4" t="str">
        <f t="shared" si="0"/>
        <v>Lorry + chassis</v>
      </c>
      <c r="E4" s="10">
        <v>8.2000000000000003E-2</v>
      </c>
      <c r="F4" s="10" t="s">
        <v>174</v>
      </c>
    </row>
    <row r="5" spans="1:6" x14ac:dyDescent="0.25">
      <c r="A5" t="s">
        <v>419</v>
      </c>
      <c r="B5" t="s">
        <v>196</v>
      </c>
      <c r="C5" t="s">
        <v>176</v>
      </c>
      <c r="D5" t="str">
        <f t="shared" si="0"/>
        <v>Train Diesel</v>
      </c>
      <c r="E5" s="10">
        <v>3.1E-2</v>
      </c>
      <c r="F5" s="10" t="s">
        <v>174</v>
      </c>
    </row>
    <row r="6" spans="1:6" x14ac:dyDescent="0.25">
      <c r="A6" t="s">
        <v>419</v>
      </c>
      <c r="B6" t="s">
        <v>196</v>
      </c>
      <c r="C6" t="s">
        <v>185</v>
      </c>
      <c r="D6" t="str">
        <f t="shared" si="0"/>
        <v>Train Electric</v>
      </c>
      <c r="E6" s="10">
        <v>2.5000000000000001E-2</v>
      </c>
      <c r="F6" s="10" t="s">
        <v>174</v>
      </c>
    </row>
    <row r="7" spans="1:6" x14ac:dyDescent="0.25">
      <c r="A7" t="s">
        <v>419</v>
      </c>
      <c r="B7" t="s">
        <v>196</v>
      </c>
      <c r="C7" t="s">
        <v>186</v>
      </c>
      <c r="D7" t="str">
        <f t="shared" si="0"/>
        <v>Train Combination</v>
      </c>
      <c r="E7" s="10">
        <v>2.7E-2</v>
      </c>
      <c r="F7" s="10" t="s">
        <v>174</v>
      </c>
    </row>
    <row r="8" spans="1:6" x14ac:dyDescent="0.25">
      <c r="A8" t="s">
        <v>419</v>
      </c>
      <c r="B8" t="s">
        <v>197</v>
      </c>
      <c r="C8" t="s">
        <v>177</v>
      </c>
      <c r="D8" t="str">
        <f t="shared" si="0"/>
        <v>Inland ship 350 ton</v>
      </c>
      <c r="E8" s="10">
        <v>5.0999999999999997E-2</v>
      </c>
      <c r="F8" s="10" t="s">
        <v>174</v>
      </c>
    </row>
    <row r="9" spans="1:6" x14ac:dyDescent="0.25">
      <c r="A9" t="s">
        <v>419</v>
      </c>
      <c r="B9" t="s">
        <v>197</v>
      </c>
      <c r="C9" t="s">
        <v>178</v>
      </c>
      <c r="D9" t="str">
        <f t="shared" si="0"/>
        <v>Inland ship 550 ton</v>
      </c>
      <c r="E9" s="10">
        <v>0.05</v>
      </c>
      <c r="F9" s="10" t="s">
        <v>174</v>
      </c>
    </row>
    <row r="10" spans="1:6" x14ac:dyDescent="0.25">
      <c r="A10" t="s">
        <v>419</v>
      </c>
      <c r="B10" t="s">
        <v>197</v>
      </c>
      <c r="C10" t="s">
        <v>179</v>
      </c>
      <c r="D10" t="str">
        <f t="shared" si="0"/>
        <v>Inland ship 1350 ton</v>
      </c>
      <c r="E10" s="10">
        <v>4.2999999999999997E-2</v>
      </c>
      <c r="F10" s="10" t="s">
        <v>174</v>
      </c>
    </row>
    <row r="11" spans="1:6" x14ac:dyDescent="0.25">
      <c r="A11" t="s">
        <v>419</v>
      </c>
      <c r="B11" t="s">
        <v>197</v>
      </c>
      <c r="C11" t="s">
        <v>180</v>
      </c>
      <c r="D11" t="str">
        <f t="shared" si="0"/>
        <v>Inland ship 5500 ton</v>
      </c>
      <c r="E11" s="10">
        <v>2.1999999999999999E-2</v>
      </c>
      <c r="F11" s="10" t="s">
        <v>174</v>
      </c>
    </row>
    <row r="12" spans="1:6" x14ac:dyDescent="0.25">
      <c r="A12" t="s">
        <v>198</v>
      </c>
      <c r="B12" t="s">
        <v>195</v>
      </c>
      <c r="C12" t="s">
        <v>193</v>
      </c>
      <c r="D12" t="str">
        <f>CONCATENATE(A12, B12, C12)</f>
        <v>Container Lorry 3,5 to 10 ton</v>
      </c>
      <c r="E12" s="10">
        <v>0.48099999999999998</v>
      </c>
      <c r="F12" s="10" t="s">
        <v>174</v>
      </c>
    </row>
    <row r="13" spans="1:6" x14ac:dyDescent="0.25">
      <c r="A13" t="s">
        <v>198</v>
      </c>
      <c r="B13" t="s">
        <v>195</v>
      </c>
      <c r="C13" t="s">
        <v>194</v>
      </c>
      <c r="D13" t="str">
        <f t="shared" ref="D13:D18" si="1">CONCATENATE(A13, B13, C13)</f>
        <v>Container Lorry 10 to 20 ton</v>
      </c>
      <c r="E13" s="10">
        <v>0.29699999999999999</v>
      </c>
      <c r="F13" s="10" t="s">
        <v>174</v>
      </c>
    </row>
    <row r="14" spans="1:6" x14ac:dyDescent="0.25">
      <c r="A14" t="s">
        <v>198</v>
      </c>
      <c r="B14" t="s">
        <v>195</v>
      </c>
      <c r="C14" t="s">
        <v>175</v>
      </c>
      <c r="D14" t="str">
        <f t="shared" si="1"/>
        <v>Container Lorry &gt; 20 ton</v>
      </c>
      <c r="E14" s="10">
        <v>0.13200000000000001</v>
      </c>
      <c r="F14" s="10" t="s">
        <v>174</v>
      </c>
    </row>
    <row r="15" spans="1:6" x14ac:dyDescent="0.25">
      <c r="A15" t="s">
        <v>198</v>
      </c>
      <c r="B15" t="s">
        <v>195</v>
      </c>
      <c r="C15" s="11" t="s">
        <v>184</v>
      </c>
      <c r="D15" t="str">
        <f t="shared" si="1"/>
        <v>Container Lorry + chassis</v>
      </c>
      <c r="E15" s="10">
        <v>0.1</v>
      </c>
      <c r="F15" s="10" t="s">
        <v>174</v>
      </c>
    </row>
    <row r="16" spans="1:6" x14ac:dyDescent="0.25">
      <c r="A16" t="s">
        <v>198</v>
      </c>
      <c r="B16" t="s">
        <v>196</v>
      </c>
      <c r="C16" t="s">
        <v>176</v>
      </c>
      <c r="D16" t="str">
        <f t="shared" si="1"/>
        <v>Container Train Diesel</v>
      </c>
      <c r="E16" s="10">
        <v>2.5000000000000001E-2</v>
      </c>
      <c r="F16" s="10" t="s">
        <v>174</v>
      </c>
    </row>
    <row r="17" spans="1:6" x14ac:dyDescent="0.25">
      <c r="A17" t="s">
        <v>198</v>
      </c>
      <c r="B17" t="s">
        <v>196</v>
      </c>
      <c r="C17" t="s">
        <v>185</v>
      </c>
      <c r="D17" t="str">
        <f t="shared" si="1"/>
        <v>Container Train Electric</v>
      </c>
      <c r="E17" s="10">
        <v>0.02</v>
      </c>
      <c r="F17" s="10" t="s">
        <v>174</v>
      </c>
    </row>
    <row r="18" spans="1:6" x14ac:dyDescent="0.25">
      <c r="A18" t="s">
        <v>198</v>
      </c>
      <c r="B18" t="s">
        <v>196</v>
      </c>
      <c r="C18" t="s">
        <v>186</v>
      </c>
      <c r="D18" t="str">
        <f t="shared" si="1"/>
        <v>Container Train Combination</v>
      </c>
      <c r="E18" s="10">
        <v>2.1999999999999999E-2</v>
      </c>
      <c r="F18" s="10" t="s">
        <v>174</v>
      </c>
    </row>
    <row r="19" spans="1:6" x14ac:dyDescent="0.25">
      <c r="A19" t="s">
        <v>198</v>
      </c>
      <c r="B19" t="s">
        <v>197</v>
      </c>
      <c r="C19" t="s">
        <v>188</v>
      </c>
      <c r="D19" t="str">
        <f t="shared" si="0"/>
        <v>Inland ship 32 TEU</v>
      </c>
      <c r="E19" s="10">
        <v>4.4999999999999998E-2</v>
      </c>
      <c r="F19" s="10" t="s">
        <v>174</v>
      </c>
    </row>
    <row r="20" spans="1:6" x14ac:dyDescent="0.25">
      <c r="A20" t="s">
        <v>198</v>
      </c>
      <c r="B20" t="s">
        <v>197</v>
      </c>
      <c r="C20" t="s">
        <v>189</v>
      </c>
      <c r="D20" t="str">
        <f t="shared" si="0"/>
        <v>Inland ship 96 TEU</v>
      </c>
      <c r="E20" s="10">
        <v>5.5E-2</v>
      </c>
      <c r="F20" s="10" t="s">
        <v>174</v>
      </c>
    </row>
    <row r="21" spans="1:6" x14ac:dyDescent="0.25">
      <c r="A21" t="s">
        <v>198</v>
      </c>
      <c r="B21" t="s">
        <v>197</v>
      </c>
      <c r="C21" t="s">
        <v>190</v>
      </c>
      <c r="D21" t="str">
        <f t="shared" si="0"/>
        <v>Inland ship 200 TEU</v>
      </c>
      <c r="E21" s="10">
        <v>4.2000000000000003E-2</v>
      </c>
      <c r="F21" s="10" t="s">
        <v>174</v>
      </c>
    </row>
    <row r="22" spans="1:6" x14ac:dyDescent="0.25">
      <c r="A22" t="s">
        <v>198</v>
      </c>
      <c r="B22" t="s">
        <v>197</v>
      </c>
      <c r="C22" t="s">
        <v>191</v>
      </c>
      <c r="D22" t="str">
        <f t="shared" si="0"/>
        <v>Inland ship 470 TEU</v>
      </c>
      <c r="E22" s="10">
        <v>3.2000000000000001E-2</v>
      </c>
      <c r="F22" s="10" t="s">
        <v>174</v>
      </c>
    </row>
    <row r="23" spans="1:6" x14ac:dyDescent="0.25">
      <c r="A23" t="s">
        <v>418</v>
      </c>
      <c r="B23" t="s">
        <v>187</v>
      </c>
      <c r="D23" t="str">
        <f t="shared" si="0"/>
        <v>Delivery van</v>
      </c>
      <c r="E23" s="10">
        <v>0.628</v>
      </c>
      <c r="F23" s="12" t="s">
        <v>174</v>
      </c>
    </row>
    <row r="24" spans="1:6" x14ac:dyDescent="0.25">
      <c r="D24" s="10" t="s">
        <v>199</v>
      </c>
      <c r="E24" s="10" t="s">
        <v>200</v>
      </c>
    </row>
  </sheetData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7"/>
  <sheetViews>
    <sheetView topLeftCell="A25" workbookViewId="0">
      <selection activeCell="J43" sqref="J43"/>
    </sheetView>
  </sheetViews>
  <sheetFormatPr defaultRowHeight="15" x14ac:dyDescent="0.25"/>
  <cols>
    <col min="1" max="1" width="13.28515625" customWidth="1"/>
    <col min="3" max="3" width="10" customWidth="1"/>
    <col min="4" max="4" width="12.28515625" customWidth="1"/>
    <col min="6" max="6" width="14.140625" customWidth="1"/>
    <col min="7" max="7" width="14" customWidth="1"/>
    <col min="8" max="8" width="16" customWidth="1"/>
    <col min="9" max="9" width="16.28515625" customWidth="1"/>
  </cols>
  <sheetData>
    <row r="2" spans="2:9" x14ac:dyDescent="0.25">
      <c r="B2" s="21" t="s">
        <v>237</v>
      </c>
      <c r="C2" s="22"/>
      <c r="D2" s="22"/>
      <c r="E2" s="22"/>
      <c r="G2" t="s">
        <v>246</v>
      </c>
    </row>
    <row r="3" spans="2:9" x14ac:dyDescent="0.25">
      <c r="B3" s="22"/>
      <c r="C3" s="22"/>
      <c r="D3" s="22"/>
      <c r="E3" s="22"/>
    </row>
    <row r="4" spans="2:9" x14ac:dyDescent="0.25">
      <c r="B4" s="22" t="s">
        <v>239</v>
      </c>
      <c r="C4" s="23" t="s">
        <v>243</v>
      </c>
      <c r="D4" s="23" t="s">
        <v>238</v>
      </c>
      <c r="E4" s="23" t="s">
        <v>240</v>
      </c>
    </row>
    <row r="5" spans="2:9" x14ac:dyDescent="0.25">
      <c r="B5" s="22"/>
      <c r="C5" s="23">
        <v>1</v>
      </c>
      <c r="D5" s="23">
        <v>2</v>
      </c>
      <c r="E5" s="23">
        <v>1</v>
      </c>
    </row>
    <row r="6" spans="2:9" x14ac:dyDescent="0.25">
      <c r="B6" s="22"/>
      <c r="C6" s="23">
        <v>1</v>
      </c>
      <c r="D6" s="43">
        <v>3</v>
      </c>
      <c r="E6" s="43"/>
    </row>
    <row r="7" spans="2:9" x14ac:dyDescent="0.25">
      <c r="C7" s="14"/>
      <c r="D7" s="14"/>
      <c r="E7" s="14"/>
    </row>
    <row r="8" spans="2:9" x14ac:dyDescent="0.25">
      <c r="B8" s="22"/>
      <c r="C8" s="22"/>
      <c r="D8" s="22"/>
      <c r="E8" s="22" t="s">
        <v>244</v>
      </c>
      <c r="F8" s="22"/>
      <c r="G8" s="22" t="s">
        <v>249</v>
      </c>
    </row>
    <row r="9" spans="2:9" x14ac:dyDescent="0.25">
      <c r="B9" s="22"/>
      <c r="C9" s="24" t="s">
        <v>241</v>
      </c>
      <c r="D9" s="25" t="s">
        <v>90</v>
      </c>
      <c r="E9" s="44" t="s">
        <v>245</v>
      </c>
      <c r="F9" s="43"/>
      <c r="G9" s="23">
        <v>1.45</v>
      </c>
    </row>
    <row r="10" spans="2:9" x14ac:dyDescent="0.25">
      <c r="B10" s="22"/>
      <c r="C10" s="24" t="s">
        <v>242</v>
      </c>
      <c r="D10" s="22"/>
      <c r="E10" s="22"/>
      <c r="F10" s="22"/>
      <c r="G10" s="22"/>
    </row>
    <row r="11" spans="2:9" x14ac:dyDescent="0.25">
      <c r="B11" s="22"/>
      <c r="C11" s="22"/>
      <c r="D11" s="22"/>
      <c r="E11" s="22"/>
      <c r="F11" s="22"/>
      <c r="G11" s="22"/>
    </row>
    <row r="12" spans="2:9" x14ac:dyDescent="0.25">
      <c r="B12" s="22"/>
      <c r="C12" s="24" t="s">
        <v>247</v>
      </c>
      <c r="D12" s="26">
        <f>SUM(D13)*1.45</f>
        <v>1.45</v>
      </c>
      <c r="E12" s="26"/>
      <c r="F12" s="26"/>
      <c r="G12" s="26"/>
    </row>
    <row r="13" spans="2:9" x14ac:dyDescent="0.25">
      <c r="B13" s="22"/>
      <c r="C13" s="24" t="s">
        <v>250</v>
      </c>
      <c r="D13" s="22">
        <v>1</v>
      </c>
      <c r="E13" s="22"/>
      <c r="F13" s="22"/>
      <c r="G13" s="22"/>
    </row>
    <row r="15" spans="2:9" x14ac:dyDescent="0.25">
      <c r="B15" s="22"/>
      <c r="C15" s="22"/>
      <c r="D15" s="22"/>
      <c r="E15" s="22"/>
      <c r="F15" s="22"/>
      <c r="G15" s="22"/>
      <c r="H15" s="22"/>
      <c r="I15" s="22"/>
    </row>
    <row r="16" spans="2:9" x14ac:dyDescent="0.25">
      <c r="B16" s="22"/>
      <c r="C16" s="24" t="s">
        <v>254</v>
      </c>
      <c r="D16" s="23" t="s">
        <v>285</v>
      </c>
      <c r="E16" s="23" t="s">
        <v>255</v>
      </c>
      <c r="F16" s="23" t="s">
        <v>251</v>
      </c>
      <c r="G16" s="23" t="s">
        <v>252</v>
      </c>
      <c r="H16" s="23" t="s">
        <v>256</v>
      </c>
      <c r="I16" s="27" t="s">
        <v>253</v>
      </c>
    </row>
    <row r="17" spans="2:9" x14ac:dyDescent="0.25">
      <c r="B17" s="24"/>
      <c r="C17" s="28">
        <v>5</v>
      </c>
      <c r="D17" s="29">
        <v>0.25</v>
      </c>
      <c r="E17" s="28">
        <v>3</v>
      </c>
      <c r="F17" s="30">
        <f>SUM(C17*E17*D17)</f>
        <v>3.75</v>
      </c>
      <c r="G17" s="31">
        <f>SUM(F17)*1.45</f>
        <v>5.4375</v>
      </c>
      <c r="H17" s="22">
        <v>100</v>
      </c>
      <c r="I17" s="32">
        <f>SUM(H17)*G17</f>
        <v>543.75</v>
      </c>
    </row>
    <row r="18" spans="2:9" x14ac:dyDescent="0.25">
      <c r="B18" s="22"/>
      <c r="C18" s="28">
        <v>10</v>
      </c>
      <c r="D18" s="29">
        <v>0.3</v>
      </c>
      <c r="E18" s="28">
        <v>3</v>
      </c>
      <c r="F18" s="30">
        <f>SUM(C18*E18*D18)</f>
        <v>9</v>
      </c>
      <c r="G18" s="31">
        <f>SUM(F18)*1.45</f>
        <v>13.049999999999999</v>
      </c>
      <c r="H18" s="22">
        <v>100</v>
      </c>
      <c r="I18" s="32">
        <f>SUM(H18)*G18</f>
        <v>1305</v>
      </c>
    </row>
    <row r="19" spans="2:9" x14ac:dyDescent="0.25">
      <c r="B19" s="22"/>
      <c r="C19" s="28">
        <v>10</v>
      </c>
      <c r="D19" s="29">
        <v>0.3</v>
      </c>
      <c r="E19" s="28">
        <v>3</v>
      </c>
      <c r="F19" s="30">
        <f>SUM(C19*E19*D19)</f>
        <v>9</v>
      </c>
      <c r="G19" s="31">
        <f>SUM(F19)*1.45</f>
        <v>13.049999999999999</v>
      </c>
      <c r="H19" s="22">
        <v>100</v>
      </c>
      <c r="I19" s="32">
        <f>SUM(H19)*G19</f>
        <v>1305</v>
      </c>
    </row>
    <row r="21" spans="2:9" x14ac:dyDescent="0.25">
      <c r="B21" s="21" t="s">
        <v>259</v>
      </c>
      <c r="C21" s="22"/>
      <c r="D21" s="23" t="s">
        <v>265</v>
      </c>
      <c r="E21" s="23" t="s">
        <v>266</v>
      </c>
      <c r="F21" s="23" t="s">
        <v>267</v>
      </c>
    </row>
    <row r="22" spans="2:9" x14ac:dyDescent="0.25">
      <c r="B22" s="22"/>
      <c r="C22" s="24" t="s">
        <v>260</v>
      </c>
      <c r="D22" s="28">
        <v>30</v>
      </c>
      <c r="E22" s="28">
        <v>35</v>
      </c>
      <c r="F22" s="28">
        <v>35</v>
      </c>
    </row>
    <row r="23" spans="2:9" x14ac:dyDescent="0.25">
      <c r="B23" s="22"/>
      <c r="C23" s="24" t="s">
        <v>262</v>
      </c>
      <c r="D23" s="23">
        <v>1.2</v>
      </c>
      <c r="E23" s="33">
        <v>1.2</v>
      </c>
      <c r="F23" s="33">
        <v>1.2</v>
      </c>
    </row>
    <row r="24" spans="2:9" x14ac:dyDescent="0.25">
      <c r="B24" s="22"/>
      <c r="C24" s="24" t="s">
        <v>261</v>
      </c>
      <c r="D24" s="23">
        <v>0.6</v>
      </c>
      <c r="E24" s="33">
        <v>0.6</v>
      </c>
      <c r="F24" s="33">
        <v>0.6</v>
      </c>
    </row>
    <row r="25" spans="2:9" x14ac:dyDescent="0.25">
      <c r="B25" s="22"/>
      <c r="C25" s="24" t="s">
        <v>263</v>
      </c>
      <c r="D25" s="34">
        <v>0.1</v>
      </c>
      <c r="E25" s="30">
        <v>0.95</v>
      </c>
      <c r="F25" s="33">
        <v>0.8</v>
      </c>
    </row>
    <row r="26" spans="2:9" x14ac:dyDescent="0.25">
      <c r="B26" s="22"/>
      <c r="C26" s="24" t="s">
        <v>264</v>
      </c>
      <c r="D26" s="23">
        <v>3.6</v>
      </c>
      <c r="E26" s="23">
        <v>3.8</v>
      </c>
      <c r="F26" s="23">
        <v>4.4000000000000004</v>
      </c>
    </row>
    <row r="28" spans="2:9" x14ac:dyDescent="0.25">
      <c r="B28" s="39" t="s">
        <v>445</v>
      </c>
      <c r="C28" s="22"/>
      <c r="D28" s="22"/>
      <c r="E28" s="22"/>
      <c r="F28" s="22"/>
      <c r="G28" s="22"/>
    </row>
    <row r="29" spans="2:9" x14ac:dyDescent="0.25">
      <c r="B29" s="39" t="s">
        <v>450</v>
      </c>
      <c r="C29" s="22"/>
      <c r="D29" s="22"/>
      <c r="E29" s="22"/>
      <c r="F29" s="22"/>
      <c r="G29" s="22"/>
    </row>
    <row r="30" spans="2:9" x14ac:dyDescent="0.25">
      <c r="B30" s="39" t="s">
        <v>449</v>
      </c>
      <c r="C30" s="22"/>
      <c r="D30" s="22"/>
      <c r="E30" s="22"/>
      <c r="F30" s="22"/>
      <c r="G30" s="22"/>
    </row>
    <row r="31" spans="2:9" x14ac:dyDescent="0.25">
      <c r="B31" s="39" t="s">
        <v>451</v>
      </c>
      <c r="C31" s="22"/>
      <c r="D31" s="22"/>
      <c r="E31" s="22"/>
      <c r="F31" s="22"/>
      <c r="G31" s="22"/>
    </row>
    <row r="32" spans="2:9" x14ac:dyDescent="0.25">
      <c r="B32" s="40"/>
      <c r="C32" s="22"/>
      <c r="D32" s="22"/>
      <c r="E32" s="22"/>
      <c r="F32" s="22"/>
      <c r="G32" s="22"/>
    </row>
    <row r="33" spans="2:7" x14ac:dyDescent="0.25">
      <c r="B33" s="39" t="s">
        <v>452</v>
      </c>
      <c r="C33" s="22"/>
      <c r="D33" s="22"/>
      <c r="E33" s="22"/>
      <c r="F33" s="22"/>
      <c r="G33" s="22"/>
    </row>
    <row r="34" spans="2:7" x14ac:dyDescent="0.25">
      <c r="B34" s="40"/>
      <c r="C34" s="22"/>
      <c r="D34" s="22"/>
      <c r="E34" s="22"/>
      <c r="F34" s="22"/>
      <c r="G34" s="22"/>
    </row>
    <row r="35" spans="2:7" x14ac:dyDescent="0.25">
      <c r="B35" s="39" t="s">
        <v>446</v>
      </c>
      <c r="C35" s="22"/>
      <c r="D35" s="22"/>
      <c r="E35" s="22"/>
      <c r="F35" s="22"/>
      <c r="G35" s="22"/>
    </row>
    <row r="36" spans="2:7" x14ac:dyDescent="0.25">
      <c r="B36" s="39" t="s">
        <v>453</v>
      </c>
      <c r="C36" s="22"/>
      <c r="D36" s="22"/>
      <c r="E36" s="22"/>
      <c r="F36" s="22"/>
      <c r="G36" s="22"/>
    </row>
    <row r="37" spans="2:7" x14ac:dyDescent="0.25">
      <c r="B37" s="39" t="s">
        <v>454</v>
      </c>
      <c r="C37" s="22"/>
      <c r="D37" s="22"/>
      <c r="E37" s="22"/>
      <c r="F37" s="22"/>
      <c r="G37" s="22"/>
    </row>
    <row r="38" spans="2:7" x14ac:dyDescent="0.25">
      <c r="B38" s="39" t="s">
        <v>455</v>
      </c>
      <c r="C38" s="22"/>
      <c r="D38" s="22"/>
      <c r="E38" s="22"/>
      <c r="F38" s="22"/>
      <c r="G38" s="22"/>
    </row>
    <row r="39" spans="2:7" x14ac:dyDescent="0.25">
      <c r="B39" s="39" t="s">
        <v>447</v>
      </c>
      <c r="C39" s="22"/>
      <c r="D39" s="22"/>
      <c r="E39" s="22"/>
      <c r="F39" s="22"/>
      <c r="G39" s="22"/>
    </row>
    <row r="40" spans="2:7" x14ac:dyDescent="0.25">
      <c r="B40" s="39" t="s">
        <v>456</v>
      </c>
      <c r="C40" s="22"/>
      <c r="D40" s="22"/>
      <c r="E40" s="22"/>
      <c r="F40" s="22"/>
      <c r="G40" s="22"/>
    </row>
    <row r="41" spans="2:7" x14ac:dyDescent="0.25">
      <c r="B41" s="39" t="s">
        <v>457</v>
      </c>
      <c r="C41" s="22"/>
      <c r="D41" s="22"/>
      <c r="E41" s="22"/>
      <c r="F41" s="22"/>
      <c r="G41" s="22"/>
    </row>
    <row r="42" spans="2:7" x14ac:dyDescent="0.25">
      <c r="B42" s="39" t="s">
        <v>459</v>
      </c>
      <c r="C42" s="22"/>
      <c r="D42" s="22"/>
      <c r="E42" s="22"/>
      <c r="F42" s="22"/>
      <c r="G42" s="22"/>
    </row>
    <row r="43" spans="2:7" x14ac:dyDescent="0.25">
      <c r="B43" s="40"/>
      <c r="C43" s="22"/>
      <c r="D43" s="22"/>
      <c r="E43" s="22"/>
      <c r="F43" s="22"/>
      <c r="G43" s="22"/>
    </row>
    <row r="44" spans="2:7" x14ac:dyDescent="0.25">
      <c r="B44" s="39" t="s">
        <v>448</v>
      </c>
      <c r="C44" s="22"/>
      <c r="D44" s="22"/>
      <c r="E44" s="22"/>
      <c r="F44" s="22"/>
      <c r="G44" s="22"/>
    </row>
    <row r="45" spans="2:7" x14ac:dyDescent="0.25">
      <c r="B45" s="39" t="s">
        <v>458</v>
      </c>
      <c r="C45" s="22"/>
      <c r="D45" s="22"/>
      <c r="E45" s="22"/>
      <c r="F45" s="22"/>
      <c r="G45" s="22"/>
    </row>
    <row r="46" spans="2:7" x14ac:dyDescent="0.25">
      <c r="B46" s="41" t="s">
        <v>460</v>
      </c>
      <c r="C46" s="22"/>
      <c r="D46" s="22"/>
      <c r="E46" s="22"/>
      <c r="F46" s="22"/>
      <c r="G46" s="22"/>
    </row>
    <row r="47" spans="2:7" x14ac:dyDescent="0.25">
      <c r="B47" s="22"/>
      <c r="C47" s="22"/>
      <c r="D47" s="22"/>
      <c r="E47" s="22"/>
      <c r="F47" s="22"/>
      <c r="G47" s="22"/>
    </row>
  </sheetData>
  <mergeCells count="2">
    <mergeCell ref="D6:E6"/>
    <mergeCell ref="E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19" sqref="C19"/>
    </sheetView>
  </sheetViews>
  <sheetFormatPr defaultRowHeight="15" x14ac:dyDescent="0.25"/>
  <cols>
    <col min="1" max="1" width="16.85546875" customWidth="1"/>
    <col min="2" max="2" width="11.140625" customWidth="1"/>
    <col min="3" max="3" width="22.140625" customWidth="1"/>
  </cols>
  <sheetData>
    <row r="1" spans="1:3" x14ac:dyDescent="0.25">
      <c r="A1" s="1" t="s">
        <v>426</v>
      </c>
      <c r="B1" t="s">
        <v>422</v>
      </c>
      <c r="C1" s="1"/>
    </row>
    <row r="2" spans="1:3" x14ac:dyDescent="0.25">
      <c r="A2" s="2" t="s">
        <v>431</v>
      </c>
      <c r="B2">
        <v>0</v>
      </c>
      <c r="C2" s="1"/>
    </row>
    <row r="3" spans="1:3" x14ac:dyDescent="0.25">
      <c r="A3" t="s">
        <v>430</v>
      </c>
      <c r="B3" s="17">
        <v>1</v>
      </c>
    </row>
    <row r="4" spans="1:3" x14ac:dyDescent="0.25">
      <c r="A4" t="s">
        <v>427</v>
      </c>
      <c r="B4" s="17">
        <v>1200</v>
      </c>
    </row>
    <row r="5" spans="1:3" x14ac:dyDescent="0.25">
      <c r="A5" t="s">
        <v>436</v>
      </c>
      <c r="B5" s="17">
        <v>2</v>
      </c>
    </row>
    <row r="6" spans="1:3" x14ac:dyDescent="0.25">
      <c r="A6" t="s">
        <v>434</v>
      </c>
      <c r="B6" s="17">
        <v>3</v>
      </c>
    </row>
    <row r="7" spans="1:3" x14ac:dyDescent="0.25">
      <c r="A7" t="s">
        <v>435</v>
      </c>
      <c r="B7" s="17">
        <v>4</v>
      </c>
    </row>
    <row r="8" spans="1:3" x14ac:dyDescent="0.25">
      <c r="A8" t="s">
        <v>440</v>
      </c>
      <c r="B8" s="17">
        <v>5</v>
      </c>
    </row>
    <row r="9" spans="1:3" x14ac:dyDescent="0.25">
      <c r="A9" t="s">
        <v>423</v>
      </c>
      <c r="B9" s="17">
        <v>6</v>
      </c>
    </row>
    <row r="10" spans="1:3" x14ac:dyDescent="0.25">
      <c r="A10" t="s">
        <v>439</v>
      </c>
      <c r="B10" s="17">
        <v>7</v>
      </c>
    </row>
    <row r="11" spans="1:3" x14ac:dyDescent="0.25">
      <c r="A11" t="s">
        <v>425</v>
      </c>
      <c r="B11" s="17">
        <v>8</v>
      </c>
    </row>
    <row r="12" spans="1:3" x14ac:dyDescent="0.25">
      <c r="A12" t="s">
        <v>437</v>
      </c>
      <c r="B12" s="17">
        <v>9</v>
      </c>
    </row>
    <row r="13" spans="1:3" x14ac:dyDescent="0.25">
      <c r="A13" t="s">
        <v>428</v>
      </c>
      <c r="B13" s="17">
        <v>10</v>
      </c>
    </row>
    <row r="14" spans="1:3" x14ac:dyDescent="0.25">
      <c r="A14" t="s">
        <v>438</v>
      </c>
      <c r="B14" s="17">
        <v>11</v>
      </c>
    </row>
    <row r="15" spans="1:3" x14ac:dyDescent="0.25">
      <c r="A15" t="s">
        <v>433</v>
      </c>
      <c r="B15" s="17">
        <v>12</v>
      </c>
    </row>
    <row r="16" spans="1:3" x14ac:dyDescent="0.25">
      <c r="A16" t="s">
        <v>432</v>
      </c>
      <c r="B16" s="17">
        <v>13</v>
      </c>
    </row>
    <row r="19" spans="1:1" x14ac:dyDescent="0.25">
      <c r="A19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Transport orders</vt:lpstr>
      <vt:lpstr>Emission tool</vt:lpstr>
      <vt:lpstr>Construction tool</vt:lpstr>
      <vt:lpstr>Freight prices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E.H. Langstraat</dc:creator>
  <cp:lastModifiedBy>E.H. Langstraat</cp:lastModifiedBy>
  <dcterms:created xsi:type="dcterms:W3CDTF">2016-09-18T11:36:45Z</dcterms:created>
  <dcterms:modified xsi:type="dcterms:W3CDTF">2016-10-24T07:16:36Z</dcterms:modified>
</cp:coreProperties>
</file>